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4\"/>
    </mc:Choice>
  </mc:AlternateContent>
  <xr:revisionPtr revIDLastSave="0" documentId="13_ncr:1_{EAA55BDE-DD9A-40C7-B34E-D08C7F5542B4}" xr6:coauthVersionLast="47" xr6:coauthVersionMax="47" xr10:uidLastSave="{00000000-0000-0000-0000-000000000000}"/>
  <bookViews>
    <workbookView xWindow="-98" yWindow="-98" windowWidth="21795" windowHeight="13695" firstSheet="2" activeTab="3" xr2:uid="{E6A7689A-682B-425D-92A3-B87F804748A5}"/>
  </bookViews>
  <sheets>
    <sheet name="Summary" sheetId="8" r:id="rId1"/>
    <sheet name="Lists" sheetId="9" r:id="rId2"/>
    <sheet name="Main" sheetId="1" r:id="rId3"/>
    <sheet name="Current account" sheetId="10" r:id="rId4"/>
    <sheet name="Savings" sheetId="7" r:id="rId5"/>
    <sheet name="Membership List" sheetId="2" r:id="rId6"/>
    <sheet name="Lapsed members" sheetId="5" r:id="rId7"/>
    <sheet name="Sheet2" sheetId="12" r:id="rId8"/>
    <sheet name="Savings account" sheetId="13" r:id="rId9"/>
    <sheet name="Pivot Table" sheetId="15" r:id="rId10"/>
    <sheet name="Exhibitions" sheetId="16" r:id="rId11"/>
    <sheet name="Stripe" sheetId="3" r:id="rId12"/>
    <sheet name="Members Exhibition" sheetId="4" r:id="rId13"/>
    <sheet name="Open Exhibition" sheetId="6" r:id="rId14"/>
  </sheets>
  <definedNames>
    <definedName name="_xlnm._FilterDatabase" localSheetId="3" hidden="1">'Current account'!$A$1:$I$406</definedName>
    <definedName name="_xlnm._FilterDatabase" localSheetId="2" hidden="1">Main!$A$1:$T$360</definedName>
    <definedName name="_xlnm._FilterDatabase" localSheetId="5" hidden="1">'Membership List'!$A$1:$B$243</definedName>
    <definedName name="_xlnm._FilterDatabase" localSheetId="11" hidden="1">Stripe!$A$1:$W$477</definedName>
  </definedNames>
  <calcPr calcId="191028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6" l="1"/>
  <c r="C7" i="8" l="1"/>
  <c r="K7" i="8"/>
  <c r="K5" i="8"/>
  <c r="K4" i="8"/>
  <c r="O10" i="8"/>
  <c r="O9" i="8"/>
  <c r="O8" i="8"/>
  <c r="O7" i="8"/>
  <c r="O6" i="8"/>
  <c r="O5" i="8"/>
  <c r="O4" i="8"/>
  <c r="E17" i="13"/>
  <c r="K23" i="8"/>
  <c r="C27" i="8"/>
  <c r="C25" i="8"/>
  <c r="C21" i="8"/>
  <c r="C20" i="8"/>
  <c r="F10" i="8"/>
  <c r="F9" i="8"/>
  <c r="F8" i="8"/>
  <c r="F7" i="8"/>
  <c r="F6" i="8"/>
  <c r="F5" i="8"/>
  <c r="C12" i="8"/>
  <c r="C10" i="8"/>
  <c r="C9" i="8"/>
  <c r="C6" i="8"/>
  <c r="C5" i="8"/>
  <c r="O15" i="8" l="1"/>
  <c r="F27" i="8" l="1"/>
  <c r="T381" i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E31" i="16"/>
  <c r="E15" i="16"/>
  <c r="E34" i="16" l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F15" i="13" l="1"/>
  <c r="F14" i="13"/>
  <c r="C22" i="8"/>
  <c r="C31" i="8" s="1"/>
  <c r="J25" i="6"/>
  <c r="G25" i="6"/>
  <c r="E25" i="6"/>
  <c r="C25" i="6"/>
  <c r="J23" i="6"/>
  <c r="D23" i="6"/>
  <c r="E23" i="6" s="1"/>
  <c r="J22" i="6"/>
  <c r="D22" i="6"/>
  <c r="E22" i="6" s="1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1" i="5"/>
  <c r="O1" i="5"/>
  <c r="P247" i="12"/>
  <c r="O247" i="12"/>
  <c r="P246" i="12"/>
  <c r="O246" i="12"/>
  <c r="P245" i="12"/>
  <c r="O245" i="12"/>
  <c r="P244" i="12"/>
  <c r="O244" i="12"/>
  <c r="P243" i="12"/>
  <c r="O243" i="12"/>
  <c r="P242" i="12"/>
  <c r="O242" i="12"/>
  <c r="P241" i="12"/>
  <c r="O241" i="12"/>
  <c r="P240" i="12"/>
  <c r="O240" i="12"/>
  <c r="P239" i="12"/>
  <c r="O239" i="12"/>
  <c r="P238" i="12"/>
  <c r="O238" i="12"/>
  <c r="P237" i="12"/>
  <c r="O237" i="12"/>
  <c r="P236" i="12"/>
  <c r="O236" i="12"/>
  <c r="P235" i="12"/>
  <c r="O235" i="12"/>
  <c r="P234" i="12"/>
  <c r="O234" i="12"/>
  <c r="P233" i="12"/>
  <c r="O233" i="12"/>
  <c r="P232" i="12"/>
  <c r="O232" i="12"/>
  <c r="P231" i="12"/>
  <c r="O231" i="12"/>
  <c r="P230" i="12"/>
  <c r="O230" i="12"/>
  <c r="P229" i="12"/>
  <c r="O229" i="12"/>
  <c r="P228" i="12"/>
  <c r="O228" i="12"/>
  <c r="P227" i="12"/>
  <c r="O227" i="12"/>
  <c r="P226" i="12"/>
  <c r="O226" i="12"/>
  <c r="P225" i="12"/>
  <c r="O225" i="12"/>
  <c r="P224" i="12"/>
  <c r="O224" i="12"/>
  <c r="P223" i="12"/>
  <c r="O223" i="12"/>
  <c r="P222" i="12"/>
  <c r="O222" i="12"/>
  <c r="P221" i="12"/>
  <c r="O221" i="12"/>
  <c r="P220" i="12"/>
  <c r="O220" i="12"/>
  <c r="P219" i="12"/>
  <c r="O219" i="12"/>
  <c r="P218" i="12"/>
  <c r="O218" i="12"/>
  <c r="P217" i="12"/>
  <c r="O217" i="12"/>
  <c r="P216" i="12"/>
  <c r="O216" i="12"/>
  <c r="P215" i="12"/>
  <c r="O215" i="12"/>
  <c r="P214" i="12"/>
  <c r="O214" i="12"/>
  <c r="P213" i="12"/>
  <c r="O213" i="12"/>
  <c r="P212" i="12"/>
  <c r="O212" i="12"/>
  <c r="P211" i="12"/>
  <c r="O211" i="12"/>
  <c r="P210" i="12"/>
  <c r="O210" i="12"/>
  <c r="P209" i="12"/>
  <c r="O209" i="12"/>
  <c r="P208" i="12"/>
  <c r="O208" i="12"/>
  <c r="P207" i="12"/>
  <c r="O207" i="12"/>
  <c r="P206" i="12"/>
  <c r="O206" i="12"/>
  <c r="P205" i="12"/>
  <c r="O205" i="12"/>
  <c r="P204" i="12"/>
  <c r="O204" i="12"/>
  <c r="P203" i="12"/>
  <c r="O203" i="12"/>
  <c r="P202" i="12"/>
  <c r="O202" i="12"/>
  <c r="P201" i="12"/>
  <c r="O201" i="12"/>
  <c r="P200" i="12"/>
  <c r="O200" i="12"/>
  <c r="P199" i="12"/>
  <c r="O199" i="12"/>
  <c r="P198" i="12"/>
  <c r="O198" i="12"/>
  <c r="P197" i="12"/>
  <c r="O197" i="12"/>
  <c r="P196" i="12"/>
  <c r="O196" i="12"/>
  <c r="P195" i="12"/>
  <c r="O195" i="12"/>
  <c r="P194" i="12"/>
  <c r="O194" i="12"/>
  <c r="P193" i="12"/>
  <c r="O193" i="12"/>
  <c r="P192" i="12"/>
  <c r="O192" i="12"/>
  <c r="P191" i="12"/>
  <c r="O191" i="12"/>
  <c r="P190" i="12"/>
  <c r="O190" i="12"/>
  <c r="P189" i="12"/>
  <c r="O189" i="12"/>
  <c r="P188" i="12"/>
  <c r="O188" i="12"/>
  <c r="P187" i="12"/>
  <c r="O187" i="12"/>
  <c r="P186" i="12"/>
  <c r="O186" i="12"/>
  <c r="P185" i="12"/>
  <c r="O185" i="12"/>
  <c r="P184" i="12"/>
  <c r="O184" i="12"/>
  <c r="P183" i="12"/>
  <c r="O183" i="12"/>
  <c r="P182" i="12"/>
  <c r="O182" i="12"/>
  <c r="P181" i="12"/>
  <c r="O181" i="12"/>
  <c r="P180" i="12"/>
  <c r="O180" i="12"/>
  <c r="P179" i="12"/>
  <c r="O179" i="12"/>
  <c r="P178" i="12"/>
  <c r="O178" i="12"/>
  <c r="P177" i="12"/>
  <c r="O177" i="12"/>
  <c r="P176" i="12"/>
  <c r="O176" i="12"/>
  <c r="P175" i="12"/>
  <c r="O175" i="12"/>
  <c r="P174" i="12"/>
  <c r="O174" i="12"/>
  <c r="P173" i="12"/>
  <c r="O173" i="12"/>
  <c r="P172" i="12"/>
  <c r="O172" i="12"/>
  <c r="P171" i="12"/>
  <c r="O171" i="12"/>
  <c r="P170" i="12"/>
  <c r="O170" i="12"/>
  <c r="P169" i="12"/>
  <c r="O169" i="12"/>
  <c r="P168" i="12"/>
  <c r="O168" i="12"/>
  <c r="P167" i="12"/>
  <c r="O167" i="12"/>
  <c r="P166" i="12"/>
  <c r="O166" i="12"/>
  <c r="P165" i="12"/>
  <c r="O165" i="12"/>
  <c r="P164" i="12"/>
  <c r="O164" i="12"/>
  <c r="P163" i="12"/>
  <c r="O163" i="12"/>
  <c r="P162" i="12"/>
  <c r="O162" i="12"/>
  <c r="P161" i="12"/>
  <c r="O161" i="12"/>
  <c r="P160" i="12"/>
  <c r="O160" i="12"/>
  <c r="P159" i="12"/>
  <c r="O159" i="12"/>
  <c r="P158" i="12"/>
  <c r="O158" i="12"/>
  <c r="P157" i="12"/>
  <c r="O157" i="12"/>
  <c r="P156" i="12"/>
  <c r="O156" i="12"/>
  <c r="P155" i="12"/>
  <c r="O155" i="12"/>
  <c r="P154" i="12"/>
  <c r="O154" i="12"/>
  <c r="P153" i="12"/>
  <c r="O153" i="12"/>
  <c r="P152" i="12"/>
  <c r="O152" i="12"/>
  <c r="P151" i="12"/>
  <c r="O151" i="12"/>
  <c r="P150" i="12"/>
  <c r="O150" i="12"/>
  <c r="P149" i="12"/>
  <c r="O149" i="12"/>
  <c r="P148" i="12"/>
  <c r="O148" i="12"/>
  <c r="P147" i="12"/>
  <c r="O147" i="12"/>
  <c r="P146" i="12"/>
  <c r="O146" i="12"/>
  <c r="P145" i="12"/>
  <c r="O145" i="12"/>
  <c r="P144" i="12"/>
  <c r="O144" i="12"/>
  <c r="P143" i="12"/>
  <c r="O143" i="12"/>
  <c r="P142" i="12"/>
  <c r="O142" i="12"/>
  <c r="P141" i="12"/>
  <c r="O141" i="12"/>
  <c r="P140" i="12"/>
  <c r="O140" i="12"/>
  <c r="P139" i="12"/>
  <c r="O139" i="12"/>
  <c r="P138" i="12"/>
  <c r="O138" i="12"/>
  <c r="P137" i="12"/>
  <c r="O137" i="12"/>
  <c r="P136" i="12"/>
  <c r="O136" i="12"/>
  <c r="P135" i="12"/>
  <c r="O135" i="12"/>
  <c r="P134" i="12"/>
  <c r="O134" i="12"/>
  <c r="P133" i="12"/>
  <c r="O133" i="12"/>
  <c r="P132" i="12"/>
  <c r="O132" i="12"/>
  <c r="P131" i="12"/>
  <c r="O131" i="12"/>
  <c r="P130" i="12"/>
  <c r="O130" i="12"/>
  <c r="P129" i="12"/>
  <c r="O129" i="12"/>
  <c r="P128" i="12"/>
  <c r="O128" i="12"/>
  <c r="P127" i="12"/>
  <c r="O127" i="12"/>
  <c r="P126" i="12"/>
  <c r="O126" i="12"/>
  <c r="P125" i="12"/>
  <c r="O125" i="12"/>
  <c r="P124" i="12"/>
  <c r="O124" i="12"/>
  <c r="P123" i="12"/>
  <c r="O123" i="12"/>
  <c r="P122" i="12"/>
  <c r="O122" i="12"/>
  <c r="P121" i="12"/>
  <c r="O121" i="12"/>
  <c r="P120" i="12"/>
  <c r="O120" i="12"/>
  <c r="P119" i="12"/>
  <c r="O119" i="12"/>
  <c r="P118" i="12"/>
  <c r="O118" i="12"/>
  <c r="P117" i="12"/>
  <c r="O117" i="12"/>
  <c r="P116" i="12"/>
  <c r="O116" i="12"/>
  <c r="P115" i="12"/>
  <c r="O115" i="12"/>
  <c r="P114" i="12"/>
  <c r="O114" i="12"/>
  <c r="P113" i="12"/>
  <c r="O113" i="12"/>
  <c r="P112" i="12"/>
  <c r="O112" i="12"/>
  <c r="P111" i="12"/>
  <c r="O111" i="12"/>
  <c r="P110" i="12"/>
  <c r="O110" i="12"/>
  <c r="P109" i="12"/>
  <c r="O109" i="12"/>
  <c r="P108" i="12"/>
  <c r="O108" i="12"/>
  <c r="P107" i="12"/>
  <c r="O107" i="12"/>
  <c r="P106" i="12"/>
  <c r="O106" i="12"/>
  <c r="P105" i="12"/>
  <c r="O105" i="12"/>
  <c r="P104" i="12"/>
  <c r="O104" i="12"/>
  <c r="P103" i="12"/>
  <c r="O103" i="12"/>
  <c r="P102" i="12"/>
  <c r="O102" i="12"/>
  <c r="P101" i="12"/>
  <c r="O101" i="12"/>
  <c r="P100" i="12"/>
  <c r="O100" i="12"/>
  <c r="P99" i="12"/>
  <c r="O99" i="12"/>
  <c r="P98" i="12"/>
  <c r="O98" i="12"/>
  <c r="P97" i="12"/>
  <c r="O97" i="12"/>
  <c r="P96" i="12"/>
  <c r="O96" i="12"/>
  <c r="P95" i="12"/>
  <c r="O95" i="12"/>
  <c r="P94" i="12"/>
  <c r="O94" i="12"/>
  <c r="P93" i="12"/>
  <c r="O93" i="12"/>
  <c r="P92" i="12"/>
  <c r="O92" i="12"/>
  <c r="P91" i="12"/>
  <c r="O91" i="12"/>
  <c r="P90" i="12"/>
  <c r="O90" i="12"/>
  <c r="P89" i="12"/>
  <c r="O89" i="12"/>
  <c r="P88" i="12"/>
  <c r="O88" i="12"/>
  <c r="P87" i="12"/>
  <c r="O87" i="12"/>
  <c r="P86" i="12"/>
  <c r="O86" i="12"/>
  <c r="P85" i="12"/>
  <c r="O85" i="12"/>
  <c r="P84" i="12"/>
  <c r="O84" i="12"/>
  <c r="P83" i="12"/>
  <c r="O83" i="12"/>
  <c r="P82" i="12"/>
  <c r="O82" i="12"/>
  <c r="P81" i="12"/>
  <c r="O81" i="12"/>
  <c r="P80" i="12"/>
  <c r="O80" i="12"/>
  <c r="P79" i="12"/>
  <c r="O79" i="12"/>
  <c r="P78" i="12"/>
  <c r="O78" i="12"/>
  <c r="P77" i="12"/>
  <c r="O77" i="12"/>
  <c r="P76" i="12"/>
  <c r="O76" i="12"/>
  <c r="P75" i="12"/>
  <c r="O75" i="12"/>
  <c r="P74" i="12"/>
  <c r="O74" i="12"/>
  <c r="P73" i="12"/>
  <c r="O73" i="12"/>
  <c r="P72" i="12"/>
  <c r="O72" i="12"/>
  <c r="P71" i="12"/>
  <c r="O71" i="12"/>
  <c r="P70" i="12"/>
  <c r="O70" i="12"/>
  <c r="P69" i="12"/>
  <c r="O69" i="12"/>
  <c r="P68" i="12"/>
  <c r="O68" i="12"/>
  <c r="P67" i="12"/>
  <c r="O67" i="12"/>
  <c r="P66" i="12"/>
  <c r="O66" i="12"/>
  <c r="P65" i="12"/>
  <c r="O65" i="12"/>
  <c r="P64" i="12"/>
  <c r="O64" i="12"/>
  <c r="P63" i="12"/>
  <c r="O63" i="12"/>
  <c r="P62" i="12"/>
  <c r="O62" i="12"/>
  <c r="P61" i="12"/>
  <c r="O61" i="12"/>
  <c r="P60" i="12"/>
  <c r="O60" i="12"/>
  <c r="P59" i="12"/>
  <c r="O59" i="12"/>
  <c r="P58" i="12"/>
  <c r="O58" i="12"/>
  <c r="P57" i="12"/>
  <c r="O57" i="12"/>
  <c r="P56" i="12"/>
  <c r="O56" i="12"/>
  <c r="P55" i="12"/>
  <c r="O55" i="12"/>
  <c r="P54" i="12"/>
  <c r="O54" i="12"/>
  <c r="P53" i="12"/>
  <c r="O53" i="12"/>
  <c r="P52" i="12"/>
  <c r="O52" i="12"/>
  <c r="P51" i="12"/>
  <c r="O51" i="12"/>
  <c r="P50" i="12"/>
  <c r="O50" i="12"/>
  <c r="P49" i="12"/>
  <c r="O49" i="12"/>
  <c r="P48" i="12"/>
  <c r="O48" i="12"/>
  <c r="P47" i="12"/>
  <c r="O47" i="12"/>
  <c r="P46" i="12"/>
  <c r="O46" i="12"/>
  <c r="P45" i="12"/>
  <c r="O45" i="12"/>
  <c r="P44" i="12"/>
  <c r="O44" i="12"/>
  <c r="P43" i="12"/>
  <c r="O43" i="12"/>
  <c r="P42" i="12"/>
  <c r="O42" i="12"/>
  <c r="P41" i="12"/>
  <c r="O41" i="12"/>
  <c r="P40" i="12"/>
  <c r="O40" i="12"/>
  <c r="P39" i="12"/>
  <c r="O39" i="12"/>
  <c r="P38" i="12"/>
  <c r="O38" i="12"/>
  <c r="P37" i="12"/>
  <c r="O37" i="12"/>
  <c r="P36" i="12"/>
  <c r="O36" i="12"/>
  <c r="P35" i="12"/>
  <c r="O35" i="12"/>
  <c r="P34" i="12"/>
  <c r="O34" i="12"/>
  <c r="P33" i="12"/>
  <c r="O33" i="12"/>
  <c r="P32" i="12"/>
  <c r="O32" i="12"/>
  <c r="P31" i="12"/>
  <c r="O31" i="12"/>
  <c r="P30" i="12"/>
  <c r="O30" i="12"/>
  <c r="P29" i="12"/>
  <c r="O29" i="12"/>
  <c r="P28" i="12"/>
  <c r="O28" i="12"/>
  <c r="P27" i="12"/>
  <c r="O27" i="12"/>
  <c r="P26" i="12"/>
  <c r="O26" i="12"/>
  <c r="P25" i="12"/>
  <c r="O25" i="12"/>
  <c r="P24" i="12"/>
  <c r="O24" i="12"/>
  <c r="P23" i="12"/>
  <c r="O23" i="12"/>
  <c r="P22" i="12"/>
  <c r="O22" i="12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P3" i="12"/>
  <c r="O3" i="12"/>
  <c r="P2" i="12"/>
  <c r="O2" i="12"/>
  <c r="P1" i="12"/>
  <c r="O1" i="12"/>
  <c r="F13" i="13"/>
  <c r="C26" i="6"/>
  <c r="D21" i="6"/>
  <c r="E21" i="6" s="1"/>
  <c r="G21" i="6"/>
  <c r="J21" i="6" s="1"/>
  <c r="D20" i="6"/>
  <c r="E20" i="6" s="1"/>
  <c r="G20" i="6"/>
  <c r="J20" i="6"/>
  <c r="D19" i="6"/>
  <c r="E19" i="6" s="1"/>
  <c r="G19" i="6"/>
  <c r="J19" i="6" s="1"/>
  <c r="D18" i="6"/>
  <c r="E18" i="6" s="1"/>
  <c r="G18" i="6"/>
  <c r="J18" i="6" s="1"/>
  <c r="D17" i="6"/>
  <c r="E17" i="6" s="1"/>
  <c r="G17" i="6"/>
  <c r="J17" i="6" s="1"/>
  <c r="D16" i="6"/>
  <c r="E16" i="6" s="1"/>
  <c r="G16" i="6"/>
  <c r="J16" i="6"/>
  <c r="D15" i="6"/>
  <c r="E15" i="6" s="1"/>
  <c r="G15" i="6"/>
  <c r="J15" i="6" s="1"/>
  <c r="D14" i="6"/>
  <c r="E14" i="6" s="1"/>
  <c r="G14" i="6"/>
  <c r="J14" i="6"/>
  <c r="D13" i="6"/>
  <c r="E13" i="6" s="1"/>
  <c r="G13" i="6"/>
  <c r="J13" i="6" s="1"/>
  <c r="D12" i="6"/>
  <c r="E12" i="6" s="1"/>
  <c r="G12" i="6"/>
  <c r="J12" i="6" s="1"/>
  <c r="J5" i="6"/>
  <c r="G7" i="6"/>
  <c r="J7" i="6"/>
  <c r="G3" i="6"/>
  <c r="J3" i="6" s="1"/>
  <c r="G4" i="6"/>
  <c r="J4" i="6" s="1"/>
  <c r="G6" i="6"/>
  <c r="J6" i="6" s="1"/>
  <c r="G8" i="6"/>
  <c r="J8" i="6" s="1"/>
  <c r="G9" i="6"/>
  <c r="J9" i="6" s="1"/>
  <c r="G10" i="6"/>
  <c r="J10" i="6" s="1"/>
  <c r="G11" i="6"/>
  <c r="J11" i="6" s="1"/>
  <c r="G2" i="6"/>
  <c r="J2" i="6" s="1"/>
  <c r="D11" i="6"/>
  <c r="E11" i="6" s="1"/>
  <c r="D10" i="6"/>
  <c r="E10" i="6"/>
  <c r="C16" i="8"/>
  <c r="D9" i="6"/>
  <c r="E9" i="6"/>
  <c r="D8" i="6"/>
  <c r="E8" i="6" s="1"/>
  <c r="D7" i="6"/>
  <c r="E7" i="6" s="1"/>
  <c r="H22" i="16"/>
  <c r="I12" i="16"/>
  <c r="D6" i="6"/>
  <c r="E6" i="6" s="1"/>
  <c r="D3" i="6"/>
  <c r="E3" i="6" s="1"/>
  <c r="D4" i="6"/>
  <c r="E4" i="6" s="1"/>
  <c r="D5" i="6"/>
  <c r="E5" i="6"/>
  <c r="D2" i="6"/>
  <c r="F22" i="16"/>
  <c r="C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D14" i="4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F391" i="10" s="1"/>
  <c r="F392" i="10" s="1"/>
  <c r="F393" i="10" s="1"/>
  <c r="F394" i="10" s="1"/>
  <c r="F395" i="10" s="1"/>
  <c r="F396" i="10" s="1"/>
  <c r="F397" i="10" s="1"/>
  <c r="F398" i="10" s="1"/>
  <c r="F399" i="10" s="1"/>
  <c r="F400" i="10" s="1"/>
  <c r="O23" i="8" s="1"/>
  <c r="H4" i="7"/>
  <c r="H5" i="7"/>
  <c r="H6" i="7"/>
  <c r="H7" i="7"/>
  <c r="H3" i="7"/>
  <c r="E2" i="4"/>
  <c r="E14" i="4"/>
  <c r="F4" i="13"/>
  <c r="F5" i="13"/>
  <c r="F6" i="13"/>
  <c r="F7" i="13"/>
  <c r="F8" i="13"/>
  <c r="F9" i="13"/>
  <c r="F10" i="13"/>
  <c r="F11" i="13"/>
  <c r="F12" i="13"/>
  <c r="F3" i="13"/>
  <c r="I2" i="7"/>
  <c r="S7" i="8"/>
  <c r="T14" i="8"/>
  <c r="E17" i="7"/>
  <c r="I16" i="7"/>
  <c r="S4" i="8"/>
  <c r="S11" i="8"/>
  <c r="S13" i="8"/>
  <c r="S15" i="8"/>
  <c r="S17" i="8"/>
  <c r="S19" i="8"/>
  <c r="S14" i="8"/>
  <c r="S5" i="8"/>
  <c r="K25" i="8"/>
  <c r="T17" i="8"/>
  <c r="S212" i="2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/>
  <c r="S6" i="8"/>
  <c r="T4" i="8"/>
  <c r="S18" i="8"/>
  <c r="X3" i="4"/>
  <c r="S26" i="4"/>
  <c r="Z23" i="4"/>
  <c r="T26" i="4"/>
  <c r="S211" i="2"/>
  <c r="E2" i="6"/>
  <c r="O30" i="8" l="1"/>
  <c r="S8" i="8"/>
  <c r="S23" i="8"/>
  <c r="T13" i="8"/>
  <c r="S21" i="8"/>
  <c r="T15" i="8"/>
  <c r="T5" i="8"/>
  <c r="T11" i="8"/>
  <c r="T19" i="8"/>
  <c r="F12" i="8"/>
  <c r="T18" i="8"/>
  <c r="U18" i="8" s="1"/>
  <c r="J26" i="6"/>
  <c r="U21" i="8" l="1"/>
  <c r="V21" i="8" s="1"/>
  <c r="J27" i="6"/>
  <c r="T6" i="8"/>
  <c r="U6" i="8" s="1"/>
  <c r="T21" i="8"/>
  <c r="F14" i="8"/>
  <c r="F16" i="8" s="1"/>
  <c r="U8" i="8"/>
  <c r="F29" i="8"/>
  <c r="F31" i="8" s="1"/>
  <c r="T8" i="8" l="1"/>
  <c r="T23" i="8"/>
  <c r="U23" i="8" s="1"/>
  <c r="F34" i="8"/>
  <c r="K11" i="8" l="1"/>
  <c r="K15" i="8" s="1"/>
  <c r="K19" i="8" l="1"/>
  <c r="O17" i="8"/>
  <c r="O19" i="8" l="1"/>
  <c r="K28" i="8"/>
  <c r="K30" i="8" s="1"/>
</calcChain>
</file>

<file path=xl/sharedStrings.xml><?xml version="1.0" encoding="utf-8"?>
<sst xmlns="http://schemas.openxmlformats.org/spreadsheetml/2006/main" count="9148" uniqueCount="3717">
  <si>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</si>
  <si>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</si>
  <si>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</si>
  <si>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</si>
  <si>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</si>
  <si>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</si>
  <si>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</si>
  <si>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</si>
  <si>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</si>
  <si>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</si>
  <si>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</si>
  <si>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</si>
  <si>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</si>
  <si>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</si>
  <si>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</si>
  <si>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Charges</t>
  </si>
  <si>
    <t>Annual</t>
  </si>
  <si>
    <t>Oxford</t>
  </si>
  <si>
    <t>OX2 9JT</t>
  </si>
  <si>
    <t>gn.barraclough@ntlworld.com</t>
  </si>
  <si>
    <t xml:space="preserve">Oxon </t>
  </si>
  <si>
    <t>Craig</t>
  </si>
  <si>
    <t>John</t>
  </si>
  <si>
    <t xml:space="preserve">Oxford </t>
  </si>
  <si>
    <t>Witney</t>
  </si>
  <si>
    <t>Kassandra</t>
  </si>
  <si>
    <t>Isaacson</t>
  </si>
  <si>
    <t>Didcot</t>
  </si>
  <si>
    <t>Peter</t>
  </si>
  <si>
    <t>Lawrence</t>
  </si>
  <si>
    <t>Lewis</t>
  </si>
  <si>
    <t>Chipping Norton</t>
  </si>
  <si>
    <t>Taylor</t>
  </si>
  <si>
    <t>Caroline</t>
  </si>
  <si>
    <t>Honorary</t>
  </si>
  <si>
    <t>Headington</t>
  </si>
  <si>
    <t>Camilla</t>
  </si>
  <si>
    <t>Dowse</t>
  </si>
  <si>
    <t>Marian</t>
  </si>
  <si>
    <t>Hyland</t>
  </si>
  <si>
    <t>On going</t>
  </si>
  <si>
    <t>Bevan</t>
  </si>
  <si>
    <t>Stonesfield</t>
  </si>
  <si>
    <t>Emma</t>
  </si>
  <si>
    <t>Aston Tirrold</t>
  </si>
  <si>
    <t>Helen</t>
  </si>
  <si>
    <t>Angie</t>
  </si>
  <si>
    <t>Hunt</t>
  </si>
  <si>
    <t>King</t>
  </si>
  <si>
    <t>Pakeman</t>
  </si>
  <si>
    <t>Coleman-Jones</t>
  </si>
  <si>
    <t>Ruth Swain (ruth@ruthsportraits.com)</t>
  </si>
  <si>
    <t>Jennifer Newman (info@jennifer-newman.com)</t>
  </si>
  <si>
    <t>Martin Cash (martinjcash@gmail.com)</t>
  </si>
  <si>
    <t>Mark Draisey (mark@markdraisey.com)</t>
  </si>
  <si>
    <t>Description</t>
  </si>
  <si>
    <t>id</t>
  </si>
  <si>
    <t>king1812@live.com</t>
  </si>
  <si>
    <t>Not Paid</t>
  </si>
  <si>
    <t>Date</t>
  </si>
  <si>
    <t>BahARTS (bahar@bahartsinterior.com)</t>
  </si>
  <si>
    <t>Amount</t>
  </si>
  <si>
    <t>Fee</t>
  </si>
  <si>
    <t>Rani</t>
  </si>
  <si>
    <t>Rai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</si>
  <si>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</si>
  <si>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</si>
  <si>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</si>
  <si>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</si>
  <si>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</si>
  <si>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</si>
  <si>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</si>
  <si>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</si>
  <si>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</si>
  <si>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</si>
  <si>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</si>
  <si>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</si>
  <si>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</si>
  <si>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</si>
  <si>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</si>
  <si>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</si>
  <si>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</si>
  <si>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</si>
  <si>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</si>
  <si>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</si>
  <si>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</si>
  <si>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</si>
  <si>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</si>
  <si>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</si>
  <si>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</si>
  <si>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</si>
  <si>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</si>
  <si>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</si>
  <si>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</si>
  <si>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</si>
  <si>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</si>
  <si>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</si>
  <si>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</si>
  <si>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</si>
  <si>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</si>
  <si>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</si>
  <si>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</si>
  <si>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</si>
  <si>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</si>
  <si>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</si>
  <si>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</si>
  <si>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</si>
  <si>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ch_3OUXstL2mw6tzYKU0YZhOZel</t>
  </si>
  <si>
    <t>Subscription update</t>
  </si>
  <si>
    <t>ch_3OUX91L2mw6tzYKU07WJGqHb</t>
  </si>
  <si>
    <t>Order #3F6A734655, George RBSA Taylor (gtaylor44@aol.com)</t>
  </si>
  <si>
    <t>George RBSA Taylor (gtaylor44@aol.com)</t>
  </si>
  <si>
    <t>ch_3OUW0eL2mw6tzYKU14hstdDk</t>
  </si>
  <si>
    <t>Order #1BBA43CD5A, Gerry Coles (gerrycolesprints@btinternet.com)</t>
  </si>
  <si>
    <t>Gerry Coles (gerrycolesprints@btinternet.com)</t>
  </si>
  <si>
    <t>ch_3OUVsUL2mw6tzYKU1eFzdAyR</t>
  </si>
  <si>
    <t>ch_3OUBvRL2mw6tzYKU0WEhqqhP</t>
  </si>
  <si>
    <t>ch_3OUB71L2mw6tzYKU0hLFPrwE</t>
  </si>
  <si>
    <t>Order #C639CEDF6E,  (bahar@bahartsinterior.com)</t>
  </si>
  <si>
    <t>ch_3OU73FL2mw6tzYKU1Mxz02m6</t>
  </si>
  <si>
    <t>Order #D816200E45,  (hello@pollypincottart.com)</t>
  </si>
  <si>
    <t>PollyPincott (hello@pollypincottart.com)</t>
  </si>
  <si>
    <t>ch_3OU5eRL2mw6tzYKU0Y8D1UzY</t>
  </si>
  <si>
    <t>ch_3OWEbHL2mw6tzYKU1s5DYfdm</t>
  </si>
  <si>
    <t>Order #AE533742A8, Sally Chorley (sallyc500@gmail.com)</t>
  </si>
  <si>
    <t>Sally Chorley (sallyc500@gmail.com)</t>
  </si>
  <si>
    <t>ch_3OVeLNL2mw6tzYKU0x6nVEwT</t>
  </si>
  <si>
    <t>Order #C26EE07FBB,  (liz.m@day2.co.uk)</t>
  </si>
  <si>
    <t>liz meier (liz.m@day2.co.uk)</t>
  </si>
  <si>
    <t>Type</t>
  </si>
  <si>
    <t>Types</t>
  </si>
  <si>
    <t>ch_3OYpdlL2mw6tzYKU0tZVlwlw</t>
  </si>
  <si>
    <t>Mark Clay (markrclay@icloud.com)</t>
  </si>
  <si>
    <t>ch_3OYWlaL2mw6tzYKU1SNjlnVu</t>
  </si>
  <si>
    <t>Marie Robinson (marie@marie-robinson.com)</t>
  </si>
  <si>
    <t>ch_3OXmYWL2mw6tzYKU0SqZPiSt</t>
  </si>
  <si>
    <t>Order #5517951CD5, Ken Organ (design@organgraphic.com)</t>
  </si>
  <si>
    <t>Ken Organ (design@organgraphic.com)</t>
  </si>
  <si>
    <t>ch_3OXkRuL2mw6tzYKU0JmnoGAd</t>
  </si>
  <si>
    <t>Order #B0D9DCA781,  (paulrichardtomlinson@gmail.com)</t>
  </si>
  <si>
    <t>Paul Tomlinson (paulrichardtomlinson@gmail.com)</t>
  </si>
  <si>
    <t>ch_3OXk3hL2mw6tzYKU1w4y05kO</t>
  </si>
  <si>
    <t>Yvette Phillips (yvette@yvettephillipsart.com)</t>
  </si>
  <si>
    <t>ch_3OXQnmL2mw6tzYKU0QEX3ewn</t>
  </si>
  <si>
    <t>Order #8FC03E8477, Antony Perry (antony.perry@future-work.co.uk)</t>
  </si>
  <si>
    <t>Antony Perry (antony.perry@future-work.co.uk)</t>
  </si>
  <si>
    <t>ch_3OXM7ZL2mw6tzYKU1AFm0Q5O</t>
  </si>
  <si>
    <t>Order #1DEEBF0A69,  (carole@ticktocksocial.com)</t>
  </si>
  <si>
    <t>CaroleTheriault (carole@ticktocksocial.com)</t>
  </si>
  <si>
    <t>ch_3OX2SFL2mw6tzYKU0O2Piz8Y</t>
  </si>
  <si>
    <t>Order #DA272FA4F0, Fred Rose (fwr.723@gmail.com)</t>
  </si>
  <si>
    <t>Fred Rose (fwr.723@gmail.com)</t>
  </si>
  <si>
    <t>ch_3OWOt9L2mw6tzYKU1ZRu0ctR</t>
  </si>
  <si>
    <t>Lin Kerr (lin@linkerrdesign.co.uk)</t>
  </si>
  <si>
    <t>ch_3OpHmXL2mw6tzYKU1lBtvjN8</t>
  </si>
  <si>
    <t>Entry ID: 1786, Product: Two</t>
  </si>
  <si>
    <t>ch_3OpAIIL2mw6tzYKU1dcbuilI</t>
  </si>
  <si>
    <t>Entry ID: 1785, Product: Two</t>
  </si>
  <si>
    <t>ch_3Op7cfL2mw6tzYKU1boP5RFd</t>
  </si>
  <si>
    <t>Entry ID: 1784, Product: Two</t>
  </si>
  <si>
    <t>ch_3OopvRL2mw6tzYKU1feFRrGi</t>
  </si>
  <si>
    <t>Entry ID: 1783, Product: One</t>
  </si>
  <si>
    <t>ch_3OooHDL2mw6tzYKU1sqtNVwG</t>
  </si>
  <si>
    <t>Entry ID: 1782, Product: Two</t>
  </si>
  <si>
    <t>ch_3OonT0L2mw6tzYKU11l3bGRa</t>
  </si>
  <si>
    <t>Entry ID: 1781, Product: Two</t>
  </si>
  <si>
    <t>ch_3OoW7iL2mw6tzYKU1XZ0RqiF</t>
  </si>
  <si>
    <t>Entry ID: 1780, Product: Two</t>
  </si>
  <si>
    <t>ch_3OoUBRL2mw6tzYKU0KVFbfc5</t>
  </si>
  <si>
    <t>Entry ID: 1779, Product: Two</t>
  </si>
  <si>
    <t>ch_3Oo6EKL2mw6tzYKU0ozuQu74</t>
  </si>
  <si>
    <t>Entry ID: 1778, Product: Two</t>
  </si>
  <si>
    <t>ch_3Oo5q1L2mw6tzYKU0IZSGDPs</t>
  </si>
  <si>
    <t>Entry ID: 1777, Product: One</t>
  </si>
  <si>
    <t>ch_3Oo59JL2mw6tzYKU1Hlh6hfZ</t>
  </si>
  <si>
    <t>Entry ID: 1776, Product: Two</t>
  </si>
  <si>
    <t>ch_3Onn1OL2mw6tzYKU1AOzDI8S</t>
  </si>
  <si>
    <t>Entry ID: 1775, Product: Two</t>
  </si>
  <si>
    <t>ch_3OnkqfL2mw6tzYKU0qgoqtqQ</t>
  </si>
  <si>
    <t>Entry ID: 1774, Product: Two</t>
  </si>
  <si>
    <t>ch_3OngM0L2mw6tzYKU1g9CKm2Z</t>
  </si>
  <si>
    <t>Entry ID: 1773, Product: Two</t>
  </si>
  <si>
    <t>ch_3OnQeRL2mw6tzYKU1wvkurRa</t>
  </si>
  <si>
    <t>Entry ID: 1772, Product: Two</t>
  </si>
  <si>
    <t>ch_3OnNmWL2mw6tzYKU03pfgV9G</t>
  </si>
  <si>
    <t>Entry ID: 1771, Product: Two</t>
  </si>
  <si>
    <t>ch_3Omai7L2mw6tzYKU1ZqPVTJ4</t>
  </si>
  <si>
    <t>Entry ID: 1770, Product: Two</t>
  </si>
  <si>
    <t>ch_3OmLCXL2mw6tzYKU0d6lXnqW</t>
  </si>
  <si>
    <t>Entry ID: 1769, Product: One</t>
  </si>
  <si>
    <t>ch_3OmBQbL2mw6tzYKU1itdGSGo</t>
  </si>
  <si>
    <t>Entry ID: 1768, Product: One</t>
  </si>
  <si>
    <t>ch_3Olv8pL2mw6tzYKU1WlSsWTV</t>
  </si>
  <si>
    <t>Entry ID: 1767, Product: Two</t>
  </si>
  <si>
    <t>ch_3OluK0L2mw6tzYKU0ds9HQ86</t>
  </si>
  <si>
    <t>Entry ID: 1766, Product: One</t>
  </si>
  <si>
    <t>ch_3OlrqRL2mw6tzYKU0La5wz2k</t>
  </si>
  <si>
    <t>Entry ID: 1765, Product: Two</t>
  </si>
  <si>
    <t>ch_3Olr6BL2mw6tzYKU0ya6ekF0</t>
  </si>
  <si>
    <t>Entry ID: 1764, Product: One</t>
  </si>
  <si>
    <t>ch_3OlqfjL2mw6tzYKU1fx1CZvB</t>
  </si>
  <si>
    <t>Entry ID: 1763, Product: Two</t>
  </si>
  <si>
    <t>ch_3OlbAVL2mw6tzYKU0QugTRf3</t>
  </si>
  <si>
    <t>Entry ID: 1762, Product: Two</t>
  </si>
  <si>
    <t>ch_3OlUEHL2mw6tzYKU007wEAHm</t>
  </si>
  <si>
    <t>Entry ID: 1761, Product: Two</t>
  </si>
  <si>
    <t>ch_3Ok6WZL2mw6tzYKU0qii381W</t>
  </si>
  <si>
    <t>Order #3935E7C87A,  (info@tobymichael.co.uk)</t>
  </si>
  <si>
    <t>tobymichaelfineart (info@tobymichael.co.uk)</t>
  </si>
  <si>
    <t>ch_3OjT6sL2mw6tzYKU109sJFXK</t>
  </si>
  <si>
    <t>Order #12CBC468DA, Rachel Constable (rae.light@unrulysun.net)</t>
  </si>
  <si>
    <t>Rachel Constable (rae.light@unrulysun.net)</t>
  </si>
  <si>
    <t>ch_3Oj76JL2mw6tzYKU0CRkqYVD</t>
  </si>
  <si>
    <t>Order #FECCE44278, Morgan Jackson (mmplumm@gmail.com)</t>
  </si>
  <si>
    <t>Morgan Jackson (mmplumm@gmail.com)</t>
  </si>
  <si>
    <t>ch_3OihZtL2mw6tzYKU0YQORkAE</t>
  </si>
  <si>
    <t>Entry ID: 1760, Product: One</t>
  </si>
  <si>
    <t>ch_3Obpc5L2mw6tzYKU1BsmPwrC</t>
  </si>
  <si>
    <t>Charlotte Houlihan (charlottehewson@icloud.com)</t>
  </si>
  <si>
    <t>ch_3OgYmgL2mw6tzYKU1l9jFcIU</t>
  </si>
  <si>
    <t>Order #8684EED8A2, Marian Hyland (marianhyland@hotmail.co.uk)</t>
  </si>
  <si>
    <t>Marian Hyland (marianhyland@hotmail.co.uk)</t>
  </si>
  <si>
    <t>ch_3OgAM6L2mw6tzYKU06XezQeM</t>
  </si>
  <si>
    <t>Order #C313C929FA,  (emmettcasley@gmail.com)</t>
  </si>
  <si>
    <t>Emmett Casley (emmettcasley@gmail.com)</t>
  </si>
  <si>
    <t>ch_3Of1C5L2mw6tzYKU0t3TelSm</t>
  </si>
  <si>
    <t>Order #920B13A295, Fiona Whitehouse (fionalucywhitehouse@gmail.com)</t>
  </si>
  <si>
    <t>Fiona Whitehouse (fionalucywhitehouse@gmail.com)</t>
  </si>
  <si>
    <t>ch_3OevfWL2mw6tzYKU0XOFEEAv</t>
  </si>
  <si>
    <t>Order #D8C6D6C29B, Emma Coleman-Jones (emmacoleman_jones@hotmail.com)</t>
  </si>
  <si>
    <t>Emma Coleman-Jones (emmacoleman_jones@hotmail.com)</t>
  </si>
  <si>
    <t>ch_3OekQML2mw6tzYKU1sQPDgdA</t>
  </si>
  <si>
    <t>Order #17D7DB5462, Yvette Phillips (yvette@yvettephillipsart.com)</t>
  </si>
  <si>
    <t>ch_3OedMxL2mw6tzYKU1hmVvAoA</t>
  </si>
  <si>
    <t>Order #F098350998,  (graemenoble@btopenworld.com)</t>
  </si>
  <si>
    <t>Graeme Noble (graemenoble@btopenworld.com)</t>
  </si>
  <si>
    <t>ch_3OeOyIL2mw6tzYKU0UjedYFw</t>
  </si>
  <si>
    <t>Order #7CF35277EA, Andrew McNeile Jones (andrew.mcneilejones@gmail.com)</t>
  </si>
  <si>
    <t>Andrew McNeile Jones (andrew.mcneilejones@gmail.com)</t>
  </si>
  <si>
    <t>ch_3OeNj0L2mw6tzYKU1cMIsbkn</t>
  </si>
  <si>
    <t>Zelga Simone Miller (zelgamiller@yahoo.com)</t>
  </si>
  <si>
    <t>ch_3OeF6ZL2mw6tzYKU1H87exlp</t>
  </si>
  <si>
    <t>Order #47C8454D7B, Peter Keegan (info@peterkeegan.com)</t>
  </si>
  <si>
    <t>Peter Keegan (info@peterkeegan.com)</t>
  </si>
  <si>
    <t>ch_3OdzQRL2mw6tzYKU1m0Zy4Nl</t>
  </si>
  <si>
    <t>Order #FECF958BDF, Marie Shepherd (shepherdmarie@icloud.com)</t>
  </si>
  <si>
    <t>Marie Shepherd (shepherdmarie@icloud.com)</t>
  </si>
  <si>
    <t>ch_3OdzIQL2mw6tzYKU00vgVmh1</t>
  </si>
  <si>
    <t>Order #E17A8F315E,  (osterbarbara@hotmail.com)</t>
  </si>
  <si>
    <t>Barbara Oster (osterbarbara@hotmail.com)</t>
  </si>
  <si>
    <t>ch_3OdymwL2mw6tzYKU04FfSMMR</t>
  </si>
  <si>
    <t>Order #3ADAB3695A, Kay Jamieson (kayjamieson_7@hotmail.com)</t>
  </si>
  <si>
    <t>Kay Jamieson (kayjamieson_7@hotmail.com)</t>
  </si>
  <si>
    <t>ch_3OdF6dL2mw6tzYKU1rxG8Ssf</t>
  </si>
  <si>
    <t>Order #D51483EA07, Henrietta Lawson Johnston (Hettslj@gmail.com)</t>
  </si>
  <si>
    <t>Henrietta Lawson Johnston (Hettslj@gmail.com)</t>
  </si>
  <si>
    <t>ch_3OdF1hL2mw6tzYKU0YnLQjN3</t>
  </si>
  <si>
    <t>Order #71B261AEB3, Camilla Dowse (camilla@camilladowse.co.uk)</t>
  </si>
  <si>
    <t>Camilla Dowse (camilla@camilladowse.co.uk)</t>
  </si>
  <si>
    <t>ch_3OdAudL2mw6tzYKU11bQD4ZM</t>
  </si>
  <si>
    <t>Order #25C1443A78, Sarah Dearling (sdearling@googlemail.com)</t>
  </si>
  <si>
    <t>Sarah Dearling (sdearling@googlemail.com)</t>
  </si>
  <si>
    <t>ch_3Od9JfL2mw6tzYKU0rTKMi62</t>
  </si>
  <si>
    <t>Joan Dutton (joan.dutton@btopenworld.com)</t>
  </si>
  <si>
    <t>ch_3OcornL2mw6tzYKU0vOh9qT7</t>
  </si>
  <si>
    <t>Order #4790AC08BC, Anne Girling (annie_girling@hotmail.com)</t>
  </si>
  <si>
    <t>Anne Girling (annie_girling@hotmail.com)</t>
  </si>
  <si>
    <t>ch_3Ocn5GL2mw6tzYKU0NER0p67</t>
  </si>
  <si>
    <t>Order #4C208A2066, Eirian Griffiths (eirian.griffiths@btinternet.com)</t>
  </si>
  <si>
    <t>Eirian Griffiths (eirian.griffiths@btinternet.com)</t>
  </si>
  <si>
    <t>ch_3OcWAkL2mw6tzYKU18fJMqxE</t>
  </si>
  <si>
    <t>Order #4C13CBF67F, Sarah Wills-Brown (sarahwillsbrown@gmail.com)</t>
  </si>
  <si>
    <t>Sarah Wills-Brown (sarahwillsbrown@gmail.com)</t>
  </si>
  <si>
    <t>ch_3OcW8IL2mw6tzYKU01iHgPpf</t>
  </si>
  <si>
    <t>Order #9FAF65A1C3, David Bliss (davidbliss67@hotmail.com)</t>
  </si>
  <si>
    <t>David Bliss (davidbliss67@hotmail.com)</t>
  </si>
  <si>
    <t>ch_3OcRhFL2mw6tzYKU15opuoaG</t>
  </si>
  <si>
    <t>Order #554F30CB15, Paul Acton (info@paul-acton.co.uk)</t>
  </si>
  <si>
    <t>Paul Acton (info@paul-acton.co.uk)</t>
  </si>
  <si>
    <t>ch_3OcRSbL2mw6tzYKU1jby0ZjK</t>
  </si>
  <si>
    <t>Order #703EFEE25D, Kathryna Acton (info@kathrynacton.co.uk)</t>
  </si>
  <si>
    <t>Kathryna Acton (info@kathrynacton.co.uk)</t>
  </si>
  <si>
    <t>ch_3OcR8dL2mw6tzYKU0ttZNPBm</t>
  </si>
  <si>
    <t>Order #775AEA4194, Sally Kimminau-Jobling (sally@sjobling.com)</t>
  </si>
  <si>
    <t>Sally Kimminau-Jobling (sally@sjobling.com)</t>
  </si>
  <si>
    <t>ch_3OcE56L2mw6tzYKU0aKu0k1S</t>
  </si>
  <si>
    <t>Order #DB0A5313AF, Anna Kolos (akolos337@gmail.com)</t>
  </si>
  <si>
    <t>Anna Kolos (akolos337@gmail.com)</t>
  </si>
  <si>
    <t>ch_3OcBc1L2mw6tzYKU1hkNHRyx</t>
  </si>
  <si>
    <t>Order #302330B71D, Alan Franklin (alan@alanfranklin.net)</t>
  </si>
  <si>
    <t>Alan Franklin (alan@alanfranklin.net)</t>
  </si>
  <si>
    <t>ch_3OcBIRL2mw6tzYKU185UrIvX</t>
  </si>
  <si>
    <t>Order #090BCDA668, Robin Danely (robindanely@gmail.com)</t>
  </si>
  <si>
    <t>Robin Danely (robindanely@gmail.com)</t>
  </si>
  <si>
    <t>ch_3Oc926L2mw6tzYKU11mo0xr7</t>
  </si>
  <si>
    <t>Order #A09AEB2CEA, Ruth Swain (ruth@ruthsportraits.com)</t>
  </si>
  <si>
    <t>ch_3Oc12gL2mw6tzYKU0rRfKX49</t>
  </si>
  <si>
    <t>Order #11600F7DDC, Lesley Reeves (lesleyyoung44@aol.com)</t>
  </si>
  <si>
    <t>Lesley Reeves (lesleyyoung44@aol.com)</t>
  </si>
  <si>
    <t>ch_3ObpMXL2mw6tzYKU0YTYZxxz</t>
  </si>
  <si>
    <t>Order #0BC3417BED,  (alex@alexandraolding.co.uk)</t>
  </si>
  <si>
    <t>Mrs Alexandra Olding (alex@alexandraolding.co.uk)</t>
  </si>
  <si>
    <t>ch_3ObpHDL2mw6tzYKU0MgOPNo0</t>
  </si>
  <si>
    <t>Order #1318D6331F, Ann Spencer (annspencer14@yahoo.co.uk)</t>
  </si>
  <si>
    <t>Ann Spencer (annspencer14@yahoo.co.uk)</t>
  </si>
  <si>
    <t>ch_3Obn2rL2mw6tzYKU0APXOwCM</t>
  </si>
  <si>
    <t>Order #CFB24E10A3, Fredrica Craig (fredricacraig@yahoo.co.uk)</t>
  </si>
  <si>
    <t>Fredrica Craig (fredricacraig@yahoo.co.uk)</t>
  </si>
  <si>
    <t>ch_3ObjT3L2mw6tzYKU0xf8q43r</t>
  </si>
  <si>
    <t>Order #7F90504678, Suzanne Abell (suzannecabell@aol.com)</t>
  </si>
  <si>
    <t>Suzanne Abell (suzannecabell@aol.com)</t>
  </si>
  <si>
    <t>ch_3ObjICL2mw6tzYKU1dsC4LGp</t>
  </si>
  <si>
    <t>Order #731608DECA, Sarah Spackman (spackmansarah@hotmail.com)</t>
  </si>
  <si>
    <t>Sarah Spackman (spackmansarah@hotmail.com)</t>
  </si>
  <si>
    <t>ch_3ObiLkL2mw6tzYKU0Fvcjo8L</t>
  </si>
  <si>
    <t>Order #F83B1498A5, Hannah Vickery (hmjvickery@gmail.com)</t>
  </si>
  <si>
    <t>Hannah Vickery (hmjvickery@gmail.com)</t>
  </si>
  <si>
    <t>ch_3ObhO9L2mw6tzYKU0SWjhwxq</t>
  </si>
  <si>
    <t>Order #881614698F,  (lw@definitivedesign.co.uk)</t>
  </si>
  <si>
    <t>Lin Warwick (lw@definitivedesign.co.uk)</t>
  </si>
  <si>
    <t>ch_3ObPgCL2mw6tzYKU02QTqnkZ</t>
  </si>
  <si>
    <t>Order #F672E579CE,  (d.reedelliott@gmail.com)</t>
  </si>
  <si>
    <t>David Elliott (d.reedelliott@gmail.com)</t>
  </si>
  <si>
    <t>ch_3ObOwWL2mw6tzYKU174lIs32</t>
  </si>
  <si>
    <t>Laura Eagle (laura.eagle1@ntlworld.com)</t>
  </si>
  <si>
    <t>ch_3OZfsoL2mw6tzYKU1ixsmFQI</t>
  </si>
  <si>
    <t>Order #61CA64B828,  (sallyannestewart@gmail.com)</t>
  </si>
  <si>
    <t>sallyannestewart (sallyannestewart@gmail.com)</t>
  </si>
  <si>
    <t>ch_3OZfclL2mw6tzYKU1fGrnUQf</t>
  </si>
  <si>
    <t>Order #E6CB557993, Myrica Jones (myrica@btinternet.com)</t>
  </si>
  <si>
    <t>Myrica Jones (myrica@btinternet.com)</t>
  </si>
  <si>
    <t>CR</t>
  </si>
  <si>
    <t>FREEMANTLE SCHR EC FREEMANTLESCHREMP</t>
  </si>
  <si>
    <t>E R WHEELER LIZZIEWHEELER</t>
  </si>
  <si>
    <t>CLAIRE DRINKWATER DRINKWATER</t>
  </si>
  <si>
    <t>Williams Elaine HSBC OAS</t>
  </si>
  <si>
    <t>Bell Elizabeth</t>
  </si>
  <si>
    <t>Anuk Naumann FASTER PAYMENT</t>
  </si>
  <si>
    <t>Pretorius Diederik DIRK PRETORIUS</t>
  </si>
  <si>
    <t>JOHN MCALOON MCALOON PA</t>
  </si>
  <si>
    <t>ANGELA RADCLIFFE ms a radcliffe</t>
  </si>
  <si>
    <t>Clutton-Brock Elea CLUTTON-BROCK</t>
  </si>
  <si>
    <t>Side Richard ANNUAL SUB SSIDE</t>
  </si>
  <si>
    <t>Fisher Sally FISHER</t>
  </si>
  <si>
    <t>Thompson Marc MR M H THOMPSOM</t>
  </si>
  <si>
    <t>MRS WATES WATES</t>
  </si>
  <si>
    <t>A KESTNER ALAN KESTNER SUBS</t>
  </si>
  <si>
    <t>BEVAN A. BEVAN</t>
  </si>
  <si>
    <t>L SAUNDERS MEMBERSHIP</t>
  </si>
  <si>
    <t>GLOVER S &amp; C</t>
  </si>
  <si>
    <t>PAKEMAN HC MRS GCQ MEMBERSHIP NEW</t>
  </si>
  <si>
    <t>Robinson Mary MARY ROBINSON</t>
  </si>
  <si>
    <t>Kidd Alan KIDD</t>
  </si>
  <si>
    <t>Anna Lever N140590</t>
  </si>
  <si>
    <t>J COOPER FASTER PAYMENT</t>
  </si>
  <si>
    <t>LESTER P R ZZ</t>
  </si>
  <si>
    <t>SELHURST MM SELHURST</t>
  </si>
  <si>
    <t>SELHURST MM MANDY SELHURST</t>
  </si>
  <si>
    <t>BATES A M</t>
  </si>
  <si>
    <t>KIRBY TESSA KIRBY T</t>
  </si>
  <si>
    <t>CULLEN F SHAKESPEARE F</t>
  </si>
  <si>
    <t>COLE E A</t>
  </si>
  <si>
    <t>SUBSCRIPTION FENNE SKELS</t>
  </si>
  <si>
    <t>HOPE A S &amp; J</t>
  </si>
  <si>
    <t>ANGIE HUNT SUBS HUNT AJ</t>
  </si>
  <si>
    <t>STEVE DAGGITT GREBENIK&amp;DAGGITT</t>
  </si>
  <si>
    <t>OAS ROBINSON YM</t>
  </si>
  <si>
    <t>WATERS S G</t>
  </si>
  <si>
    <t>JAMES HAMILT</t>
  </si>
  <si>
    <t>SANDH C&amp;I</t>
  </si>
  <si>
    <t>MARTINO FOSCHI FOSCHI&amp;DZEPAVA</t>
  </si>
  <si>
    <t>JENNYFAYART</t>
  </si>
  <si>
    <t>LEVELL B&amp;S</t>
  </si>
  <si>
    <t>WILSON W A</t>
  </si>
  <si>
    <t>Laidlaw W &amp; D</t>
  </si>
  <si>
    <t>TYSON N</t>
  </si>
  <si>
    <t>MS &amp; MR BURRELL LW &amp; JO BURRELL</t>
  </si>
  <si>
    <t>DILLON A AD ANNA DILLON</t>
  </si>
  <si>
    <t>MRS NEWHOFER NEWHOFER</t>
  </si>
  <si>
    <t>MRS HEWES HEWES</t>
  </si>
  <si>
    <t>KIRKMAN AJ+S KIRKMAN AJ+S</t>
  </si>
  <si>
    <t>MR GUASTALLA &amp; MS SUB</t>
  </si>
  <si>
    <t>Frank Dianne FRANK</t>
  </si>
  <si>
    <t>MR ROBINSON OXFORD ART SOCIETY</t>
  </si>
  <si>
    <t>MRS BYGOTT ANNETTE BYGOTT</t>
  </si>
  <si>
    <t>FLUDRA A &amp; L CP</t>
  </si>
  <si>
    <t>Hinchliffe Antony HINCHLIFFE</t>
  </si>
  <si>
    <t>MRS FERN STRANGE</t>
  </si>
  <si>
    <t>ALAN BERMAN</t>
  </si>
  <si>
    <t>BASS SMB &amp; CA AUTO CHRISTINE BASS</t>
  </si>
  <si>
    <t>J STROTHER</t>
  </si>
  <si>
    <t>ISAACSON KM ISAACSON</t>
  </si>
  <si>
    <t xml:space="preserve"> COLLINS MA</t>
  </si>
  <si>
    <t>Moeran Nicola NICOLA MOERAN</t>
  </si>
  <si>
    <t>MORNA RHYS MORANA RHYS</t>
  </si>
  <si>
    <t>RONALD DEEPWELL</t>
  </si>
  <si>
    <t>LINE K VUB F LINE</t>
  </si>
  <si>
    <t>COX S M</t>
  </si>
  <si>
    <t>COCKBURN PB+D COCKBURN PB+D</t>
  </si>
  <si>
    <t>L ROWE</t>
  </si>
  <si>
    <t>MS AMY F GLEES OASGLEES</t>
  </si>
  <si>
    <t>GLYNNE-JONES AM AGLYNNEJONES</t>
  </si>
  <si>
    <t>SAMPSON JS &amp; JM PP JOHN SAMPSON</t>
  </si>
  <si>
    <t>CURBISHLEY A+D CURBISHLEY</t>
  </si>
  <si>
    <t>MRS SUSAN J WHEELE SJ WHEELER</t>
  </si>
  <si>
    <t>J CONWAY J CONWAY</t>
  </si>
  <si>
    <t>LINES EDK F LINES</t>
  </si>
  <si>
    <t>K GIBBONS KAY GIBBONS</t>
  </si>
  <si>
    <t>KENNER R E</t>
  </si>
  <si>
    <t>BUTLER A. BUTLER</t>
  </si>
  <si>
    <t>JONES D LVW F JONES</t>
  </si>
  <si>
    <t>W S-SMITH SO8 1 W SKINNER-SMITH</t>
  </si>
  <si>
    <t>HELEN MILTON GEAEME NOBLE</t>
  </si>
  <si>
    <t>D WILLIAMS 0NS M WILLIAMS</t>
  </si>
  <si>
    <t>J.P PEART S4N 1 J.P PEART</t>
  </si>
  <si>
    <t>BALMER J A</t>
  </si>
  <si>
    <t>HOPE B T BUS A/C BENJAMIN HOPE</t>
  </si>
  <si>
    <t>Bayton Mavis DR MAVIS BAYTON</t>
  </si>
  <si>
    <t>R PATON BECKY PATON</t>
  </si>
  <si>
    <t>DOBSON+DOOLEY S DOOLEY</t>
  </si>
  <si>
    <t>GERR COL PR T/AS GERRYCOLES</t>
  </si>
  <si>
    <t>YARROW J K G NO REF</t>
  </si>
  <si>
    <t>SMITH RE+ML RE + ML SMITH</t>
  </si>
  <si>
    <t>C MOORE CAROLINE MOORE</t>
  </si>
  <si>
    <t>WALL SJC SJ WALL MEMBERSHIP</t>
  </si>
  <si>
    <t>GANLY HM NO REF</t>
  </si>
  <si>
    <t>SALMON G L NO REF</t>
  </si>
  <si>
    <t>LAWRENCE P ATTNY P G LAWRENCE</t>
  </si>
  <si>
    <t>STRANGE RDTW RAYMOND STRANGE</t>
  </si>
  <si>
    <t>WELCHMAN SA ALEX HYDE</t>
  </si>
  <si>
    <t>KIRKHAM EA KIRKHAM EA</t>
  </si>
  <si>
    <t>C DAVIES ANNUAL SUBS</t>
  </si>
  <si>
    <t>HOLLAND M FGE F HOLLAND</t>
  </si>
  <si>
    <t>MATHEWS J C MRS J MATHEWS</t>
  </si>
  <si>
    <t>R BEVAN RICHARD BEVAN</t>
  </si>
  <si>
    <t>LAWSON B BRIONY LAWSON</t>
  </si>
  <si>
    <t>RICHARD FOX T/AS OAS MEMBERSHIP</t>
  </si>
  <si>
    <t>SOSKIES A. SOSKIES</t>
  </si>
  <si>
    <t>STOPFORD L ISI F STOPFORD</t>
  </si>
  <si>
    <t>DUCKER R MY8 F DUCKER</t>
  </si>
  <si>
    <t>STEPHEN J S2X F STEPHEN</t>
  </si>
  <si>
    <t>R J COON</t>
  </si>
  <si>
    <t>B JONES BEVERLEY JONES SUB</t>
  </si>
  <si>
    <t>H F KING</t>
  </si>
  <si>
    <t>LINDISFARNE JOK F LINDISFARNE</t>
  </si>
  <si>
    <t>MILBURN D. MILBURN</t>
  </si>
  <si>
    <t>GORAYSKA B 1B7 F GORAYSKA</t>
  </si>
  <si>
    <t>PENNY T WD0 F PENNY</t>
  </si>
  <si>
    <t>WOOTTON A GNY F WOOTTON</t>
  </si>
  <si>
    <t>R FORD RON FORD</t>
  </si>
  <si>
    <t>ORT J DG0 F ORT</t>
  </si>
  <si>
    <t>P J FARLEY</t>
  </si>
  <si>
    <t>C H JONES</t>
  </si>
  <si>
    <t>C KING CAROLINE KING OAS</t>
  </si>
  <si>
    <t>P DREW</t>
  </si>
  <si>
    <t>FULLJAMES P A C</t>
  </si>
  <si>
    <t>Somerscales John ART</t>
  </si>
  <si>
    <t>MRS JILLIAN R COLC J COLCHESTER</t>
  </si>
  <si>
    <t>BING SHI BING SHI</t>
  </si>
  <si>
    <t>WEBB DA DENNY WEBB</t>
  </si>
  <si>
    <t>Bicknell Maggie</t>
  </si>
  <si>
    <t>Stripe Payments UK STRIPE</t>
  </si>
  <si>
    <t>H WARD HELEN WARD</t>
  </si>
  <si>
    <t>TOMLINSON P&amp;JV/ROY PAUL TOMLINSON</t>
  </si>
  <si>
    <t>Frederic Chevarin FREDERIC CHEVARIN</t>
  </si>
  <si>
    <t>Hipkiss Katherine KATE HIPKISS</t>
  </si>
  <si>
    <t>June Dent June Dent Membersh</t>
  </si>
  <si>
    <t>Smith Kirsten MARTIN A SMITH</t>
  </si>
  <si>
    <t>GRAY SR+C SUBSCRIPTION</t>
  </si>
  <si>
    <t>B GORAYSKA</t>
  </si>
  <si>
    <t>ISAACSON KM KASSANDRA ISAACSON</t>
  </si>
  <si>
    <t>V Stanway V STANWAY 2024</t>
  </si>
  <si>
    <t>HUGH TURNER OAS Membership</t>
  </si>
  <si>
    <t>MEMBERSHIP FEES BIGGS A D</t>
  </si>
  <si>
    <t>SPACKMAN S D C SPACKMAN</t>
  </si>
  <si>
    <t>DOWSE &amp; BENTLEY CAMILLA DOWSE</t>
  </si>
  <si>
    <t>BP</t>
  </si>
  <si>
    <t>RAI R Rani Rai</t>
  </si>
  <si>
    <t>WHITEG&amp;F Frankie White</t>
  </si>
  <si>
    <t>R MARSDEN RONA</t>
  </si>
  <si>
    <t>V Shelton Vivien Shelton men</t>
  </si>
  <si>
    <t>SADLER CC CLAIRE C SADLER</t>
  </si>
  <si>
    <t>DR</t>
  </si>
  <si>
    <t>TOTAL CHARGES TO 30DEC2023</t>
  </si>
  <si>
    <t>NICOLA COONEY Subs for 2024</t>
  </si>
  <si>
    <t>SHUCKBURGH P M B PIP SHUCKURGH</t>
  </si>
  <si>
    <t>EAGLE HC HARRIET EAGLE</t>
  </si>
  <si>
    <t>K Turner Kathy Turner Sub</t>
  </si>
  <si>
    <t>CROPPER J &amp; LR Louise Cropper</t>
  </si>
  <si>
    <t>BURDON M C Martyn Burdon</t>
  </si>
  <si>
    <t>KULABKO M M KULABKO</t>
  </si>
  <si>
    <t>TOTAL CHARGES TO 30JAN2024</t>
  </si>
  <si>
    <t>JANE KELLY Jane Kelly oas</t>
  </si>
  <si>
    <t>Ralfe Carolyn</t>
  </si>
  <si>
    <t>H Young HELEN YOUNG</t>
  </si>
  <si>
    <t>L Stopford STOPFORD</t>
  </si>
  <si>
    <t>MRS S J &amp; MR M R C M CLAY ENTRY FEE</t>
  </si>
  <si>
    <t>ROBERTA CATIGONE O.A.S</t>
  </si>
  <si>
    <t>SHERLAW JOHN SA FROM SALLY W</t>
  </si>
  <si>
    <t>TOTAL CHARGES TO 28FEB2024</t>
  </si>
  <si>
    <t>SumUp Payments Acc MDD PID470910</t>
  </si>
  <si>
    <t>SumUp Payments Acc MDD PID473221</t>
  </si>
  <si>
    <t>SumUp Payments Acc MDD PID475037</t>
  </si>
  <si>
    <t>SumUp Payments Acc MDD PID476101</t>
  </si>
  <si>
    <t>Row Labels</t>
  </si>
  <si>
    <t>Grand Total</t>
  </si>
  <si>
    <t>(blank)</t>
  </si>
  <si>
    <t>SumUp Payments Acc MDD PID480647</t>
  </si>
  <si>
    <t>SumUp Payments Acc MDD PID481651</t>
  </si>
  <si>
    <t>CHQ</t>
  </si>
  <si>
    <t>AMANDA JEWELL OAS</t>
  </si>
  <si>
    <t>OXFORD VISUAL ARTS OAS</t>
  </si>
  <si>
    <t>CAROL OAS</t>
  </si>
  <si>
    <t>SumUp Payments Acc MDD PID486749</t>
  </si>
  <si>
    <t>DD</t>
  </si>
  <si>
    <t>STRIPE</t>
  </si>
  <si>
    <t>TOTAL CHARGES TO 30MAR2024</t>
  </si>
  <si>
    <t>WENN TOWNSEND 04645</t>
  </si>
  <si>
    <t>MAGDALEN ROAD STUD OAS</t>
  </si>
  <si>
    <t>OXINABOX 280324 / OAS</t>
  </si>
  <si>
    <t>Rani Rai Oxford Art Society</t>
  </si>
  <si>
    <t>Morna Rhys OAS</t>
  </si>
  <si>
    <t>Helen Pakeman OAS</t>
  </si>
  <si>
    <t>Kassandra Isaacson OAS</t>
  </si>
  <si>
    <t>Fredrica Craig OAS</t>
  </si>
  <si>
    <t>Camilla Dowse OAS</t>
  </si>
  <si>
    <t>Emma Coleman Jones OAS</t>
  </si>
  <si>
    <t>Ella Clocksin OAS</t>
  </si>
  <si>
    <t>Angie Hunt OAS</t>
  </si>
  <si>
    <t>Patricia Hyland OAS</t>
  </si>
  <si>
    <t>GROSS INTEREST TO 16JAN2024</t>
  </si>
  <si>
    <t>GROSS INTEREST TO 16FEB2024</t>
  </si>
  <si>
    <t>GROSS INTEREST TO 16MAR2024</t>
  </si>
  <si>
    <t>GROSS INTEREST TO 16APR2024</t>
  </si>
  <si>
    <t>GROSS INTEREST TO 16MAY2024</t>
  </si>
  <si>
    <t>ch_3OpsS9L2mw6tzYKU0L5VMIuj</t>
  </si>
  <si>
    <t>ch_3Opuq5L2mw6tzYKU0ZymV69Q</t>
  </si>
  <si>
    <t>Entry ID: 1787, Product: Two</t>
  </si>
  <si>
    <t>ch_3OpvcKL2mw6tzYKU1gkIiHQT</t>
  </si>
  <si>
    <t>Entry ID: 1788, Product: Two</t>
  </si>
  <si>
    <t>ch_3OqCHsL2mw6tzYKU1AE8NLOq</t>
  </si>
  <si>
    <t>Entry ID: 1789, Product: Two</t>
  </si>
  <si>
    <t>ch_3OqErrL2mw6tzYKU14GYJXhm</t>
  </si>
  <si>
    <t>Entry ID: 1790, Product: One</t>
  </si>
  <si>
    <t>ch_3OqFHLL2mw6tzYKU1RNWO3pr</t>
  </si>
  <si>
    <t>Entry ID: 1791, Product: Two</t>
  </si>
  <si>
    <t>ch_3OqH1CL2mw6tzYKU0eb1cETE</t>
  </si>
  <si>
    <t>Entry ID: 1792, Product: Two</t>
  </si>
  <si>
    <t>ch_3OqI9PL2mw6tzYKU04bj0XsJ</t>
  </si>
  <si>
    <t>Entry ID: 1793, Product: Two</t>
  </si>
  <si>
    <t>ch_3OqIS8L2mw6tzYKU083mu7ec</t>
  </si>
  <si>
    <t>Entry ID: 1794, Product: Two</t>
  </si>
  <si>
    <t>ch_3OqYEwL2mw6tzYKU1NvaLDsz</t>
  </si>
  <si>
    <t>Entry ID: 1795, Product: Two</t>
  </si>
  <si>
    <t>ch_3Oqb0yL2mw6tzYKU1glwHHSS</t>
  </si>
  <si>
    <t>Entry ID: 1796, Product: Two</t>
  </si>
  <si>
    <t>ch_3OqcUiL2mw6tzYKU02EVazuj</t>
  </si>
  <si>
    <t>Entry ID: 1797, Product: Two</t>
  </si>
  <si>
    <t>ch_3OqgACL2mw6tzYKU029k7Bj1</t>
  </si>
  <si>
    <t>Entry ID: 1798, Product: Two</t>
  </si>
  <si>
    <t>ch_3OqgI1L2mw6tzYKU1lOejfsA</t>
  </si>
  <si>
    <t>Entry ID: 1799, Product: Two</t>
  </si>
  <si>
    <t>ch_3Oqhk4L2mw6tzYKU01Ua9my0</t>
  </si>
  <si>
    <t>Entry ID: 1800, Product: Two</t>
  </si>
  <si>
    <t>ch_3Oqj5yL2mw6tzYKU0MQqZGNj</t>
  </si>
  <si>
    <t>Entry ID: 1801, Product: One</t>
  </si>
  <si>
    <t>ch_3OquJJL2mw6tzYKU1yVajzLA</t>
  </si>
  <si>
    <t>Entry ID: 1802, Product: Two</t>
  </si>
  <si>
    <t>ch_3OqwUjL2mw6tzYKU1SaCG3wf</t>
  </si>
  <si>
    <t>Entry ID: 1803, Product: Two</t>
  </si>
  <si>
    <t>ch_3Oqy3ZL2mw6tzYKU0WEKLRPK</t>
  </si>
  <si>
    <t>Entry ID: 1804, Product: One</t>
  </si>
  <si>
    <t>ch_3Or0AvL2mw6tzYKU0a0akkpy</t>
  </si>
  <si>
    <t>Entry ID: 1805, Product: Two</t>
  </si>
  <si>
    <t>ch_3Or0SQL2mw6tzYKU0LgZdo0O</t>
  </si>
  <si>
    <t>Entry ID: 1806, Product: One</t>
  </si>
  <si>
    <t>ch_3Or217L2mw6tzYKU0NgS6SAX</t>
  </si>
  <si>
    <t>Entry ID: 1807, Product: Two</t>
  </si>
  <si>
    <t>ch_3Or6oML2mw6tzYKU1c9oRvds</t>
  </si>
  <si>
    <t>Entry ID: 1808, Product: One</t>
  </si>
  <si>
    <t>ch_3OrIwcL2mw6tzYKU1X2yixxl</t>
  </si>
  <si>
    <t>Entry ID: 1809, Product: Two</t>
  </si>
  <si>
    <t>ch_3OrKG8L2mw6tzYKU1oXnxNaT</t>
  </si>
  <si>
    <t>Entry ID: 1810, Product: Two</t>
  </si>
  <si>
    <t>ch_3OrLFpL2mw6tzYKU1OZmpRaZ</t>
  </si>
  <si>
    <t>Entry ID: 1811, Product: Two</t>
  </si>
  <si>
    <t>ch_3OrLw9L2mw6tzYKU0GPfQlct</t>
  </si>
  <si>
    <t>Entry ID: 1812, Product: One</t>
  </si>
  <si>
    <t>ch_3OrPbuL2mw6tzYKU1pHAeMxb</t>
  </si>
  <si>
    <t>Entry ID: 1813, Product: Two</t>
  </si>
  <si>
    <t>ch_3Ord7wL2mw6tzYKU17pIgQRl</t>
  </si>
  <si>
    <t>Order #4C04BC9440, Paul Minter (paulminter1@outlook.com)</t>
  </si>
  <si>
    <t>ch_3OrdtHL2mw6tzYKU0Y7Yc9SI</t>
  </si>
  <si>
    <t>Entry ID: 1814, Product: One</t>
  </si>
  <si>
    <t>ch_3OrixeL2mw6tzYKU0eyFcY8r</t>
  </si>
  <si>
    <t>Order #47448A15D1, Giles barraclough (gn.barraclough@ntlworld.com)</t>
  </si>
  <si>
    <t>ch_3OrjPVL2mw6tzYKU0Kp34bcI</t>
  </si>
  <si>
    <t>Entry ID: 1815, Product: Two</t>
  </si>
  <si>
    <t>ch_3OrjYHL2mw6tzYKU12hTTwmu</t>
  </si>
  <si>
    <t>Entry ID: 1816, Product: Two</t>
  </si>
  <si>
    <t>ch_3OrjpmL2mw6tzYKU1gVbaGmr</t>
  </si>
  <si>
    <t>Entry ID: 1817, Product: Two</t>
  </si>
  <si>
    <t>ch_3OrlbZL2mw6tzYKU1LQny3tx</t>
  </si>
  <si>
    <t>Entry ID: 1818, Product: Two</t>
  </si>
  <si>
    <t>ch_3OrnT6L2mw6tzYKU145NIJ3E</t>
  </si>
  <si>
    <t>Entry ID: 1819, Product: One</t>
  </si>
  <si>
    <t>ch_3Os19ML2mw6tzYKU02wRmN3a</t>
  </si>
  <si>
    <t>Entry ID: 1820, Product: Two</t>
  </si>
  <si>
    <t>ch_3Os1IvL2mw6tzYKU1XGIpE0M</t>
  </si>
  <si>
    <t>Entry ID: 1821, Product: Two</t>
  </si>
  <si>
    <t>ch_3Os1VWL2mw6tzYKU02RKVdne</t>
  </si>
  <si>
    <t>Entry ID: 1822, Product: Two</t>
  </si>
  <si>
    <t>ch_3Os2PfL2mw6tzYKU1vD86hbv</t>
  </si>
  <si>
    <t>Entry ID: 1823, Product: Two</t>
  </si>
  <si>
    <t>ch_3Os2ZgL2mw6tzYKU0v7FXY40</t>
  </si>
  <si>
    <t>Entry ID: 1824, Product: Two</t>
  </si>
  <si>
    <t>ch_3Os75oL2mw6tzYKU1CGfamA0</t>
  </si>
  <si>
    <t>Entry ID: 1825, Product: Two</t>
  </si>
  <si>
    <t>ch_3Os9TyL2mw6tzYKU0dpGzzIw</t>
  </si>
  <si>
    <t>Entry ID: 1826, Product: Two</t>
  </si>
  <si>
    <t>ch_3OsM3kL2mw6tzYKU08Si2yZS</t>
  </si>
  <si>
    <t>Entry ID: 1827, Product: Two</t>
  </si>
  <si>
    <t>ch_3OsOGxL2mw6tzYKU18Wa1bHt</t>
  </si>
  <si>
    <t>Entry ID: 1828, Product: Two</t>
  </si>
  <si>
    <t>ch_3OsVxkL2mw6tzYKU0hvXPm25</t>
  </si>
  <si>
    <t>Entry ID: 1829, Product: Two</t>
  </si>
  <si>
    <t>ch_3OsWoqL2mw6tzYKU1JPa2WSA</t>
  </si>
  <si>
    <t>Entry ID: 1830, Product: Two</t>
  </si>
  <si>
    <t>ch_3Osk7VL2mw6tzYKU11G06DRw</t>
  </si>
  <si>
    <t>Entry ID: 1831, Product: One</t>
  </si>
  <si>
    <t>ch_3OskdYL2mw6tzYKU14YTxjEu</t>
  </si>
  <si>
    <t>Entry ID: 1832, Product: Two</t>
  </si>
  <si>
    <t>ch_3OslPlL2mw6tzYKU0ODXaP6u</t>
  </si>
  <si>
    <t>Entry ID: 1833, Product: One</t>
  </si>
  <si>
    <t>ch_3Osn2YL2mw6tzYKU0NlDXaX7</t>
  </si>
  <si>
    <t>Entry ID: 1834, Product: One</t>
  </si>
  <si>
    <t>ch_3Oso04L2mw6tzYKU0MLXBy4L</t>
  </si>
  <si>
    <t>Entry ID: 1835, Product: Two</t>
  </si>
  <si>
    <t>ch_3OsrcaL2mw6tzYKU1p1Bjh4A</t>
  </si>
  <si>
    <t>Entry ID: 1836, Product: Two</t>
  </si>
  <si>
    <t>ch_3Ot58lL2mw6tzYKU1tltrEbF</t>
  </si>
  <si>
    <t>Entry ID: 1837, Product: Two</t>
  </si>
  <si>
    <t>ch_3Ot7TGL2mw6tzYKU0jkgY4pe</t>
  </si>
  <si>
    <t>Entry ID: 1838, Product: Two</t>
  </si>
  <si>
    <t>ch_3Ot7VDL2mw6tzYKU1sw9ccvV</t>
  </si>
  <si>
    <t>Entry ID: 1839, Product: Two</t>
  </si>
  <si>
    <t>ch_3OtAAQL2mw6tzYKU1gQbz4DC</t>
  </si>
  <si>
    <t>Entry ID: 1840, Product: Two</t>
  </si>
  <si>
    <t>ch_3OtAgkL2mw6tzYKU1pnU1dtt</t>
  </si>
  <si>
    <t>Entry ID: 1841, Product: Two</t>
  </si>
  <si>
    <t>ch_3OtAl5L2mw6tzYKU1oZeXJue</t>
  </si>
  <si>
    <t>Entry ID: 1843, Product: Two</t>
  </si>
  <si>
    <t>ch_3OtE1yL2mw6tzYKU0LPU9quT</t>
  </si>
  <si>
    <t>Entry ID: 1844, Product: One</t>
  </si>
  <si>
    <t>ch_3OtEJyL2mw6tzYKU0sYZN4BC</t>
  </si>
  <si>
    <t>Entry ID: 1845, Product: One</t>
  </si>
  <si>
    <t>ch_3OtGUUL2mw6tzYKU0D4N5DH1</t>
  </si>
  <si>
    <t>Entry ID: 1846, Product: Two</t>
  </si>
  <si>
    <t>ch_3OtGceL2mw6tzYKU1BTZper5</t>
  </si>
  <si>
    <t>Entry ID: 1847, Product: Two</t>
  </si>
  <si>
    <t>ch_3OtHSpL2mw6tzYKU02Yj1DGh</t>
  </si>
  <si>
    <t>Entry ID: 1848, Product: One</t>
  </si>
  <si>
    <t>ch_3OtSpuL2mw6tzYKU0bcls19T</t>
  </si>
  <si>
    <t>Entry ID: 1849, Product: One</t>
  </si>
  <si>
    <t>ch_3OtTTiL2mw6tzYKU0dUBG6jX</t>
  </si>
  <si>
    <t>Entry ID: 1850, Product: One</t>
  </si>
  <si>
    <t>ch_3OtVnqL2mw6tzYKU13OKA9om</t>
  </si>
  <si>
    <t>Entry ID: 1851, Product: Two</t>
  </si>
  <si>
    <t>ch_3OtX11L2mw6tzYKU02r9h5QE</t>
  </si>
  <si>
    <t>Entry ID: 1852, Product: One</t>
  </si>
  <si>
    <t>ch_3OtXbhL2mw6tzYKU12qzjZwD</t>
  </si>
  <si>
    <t>Entry ID: 1853, Product: Two</t>
  </si>
  <si>
    <t>ch_3OtY9tL2mw6tzYKU1emsB5TW</t>
  </si>
  <si>
    <t>Entry ID: 1854, Product: Two</t>
  </si>
  <si>
    <t>ch_3OtYUJL2mw6tzYKU08XIqML1</t>
  </si>
  <si>
    <t>Entry ID: 1855, Product: One</t>
  </si>
  <si>
    <t>ch_3OtYsPL2mw6tzYKU0vXdfKFZ</t>
  </si>
  <si>
    <t>Entry ID: 1856, Product: One</t>
  </si>
  <si>
    <t>ch_3OtZ6XL2mw6tzYKU1c6u05BD</t>
  </si>
  <si>
    <t>Entry ID: 1857, Product: One</t>
  </si>
  <si>
    <t>ch_3OtZWpL2mw6tzYKU1cILhoEP</t>
  </si>
  <si>
    <t>Entry ID: 1858, Product: Two</t>
  </si>
  <si>
    <t>ch_3OtavQL2mw6tzYKU1CM4gnGt</t>
  </si>
  <si>
    <t>Entry ID: 1859, Product: Two</t>
  </si>
  <si>
    <t>ch_3Otd9PL2mw6tzYKU0oZwK2bF</t>
  </si>
  <si>
    <t>Entry ID: 1860, Product: Two</t>
  </si>
  <si>
    <t>ch_3OtdBKL2mw6tzYKU0P7a96aX</t>
  </si>
  <si>
    <t>Entry ID: 1861, Product: One</t>
  </si>
  <si>
    <t>ch_3OtdKiL2mw6tzYKU0X25hzrk</t>
  </si>
  <si>
    <t>Entry ID: 1862, Product: Two</t>
  </si>
  <si>
    <t>ch_3Otgh7L2mw6tzYKU0HaY2HJB</t>
  </si>
  <si>
    <t>Entry ID: 1863, Product: Two</t>
  </si>
  <si>
    <t>ch_3OtoFEL2mw6tzYKU0dNpuz9C</t>
  </si>
  <si>
    <t>Entry ID: 1864, Product: One</t>
  </si>
  <si>
    <t>ch_3Otp3OL2mw6tzYKU1FY7JPue</t>
  </si>
  <si>
    <t>Entry ID: 1865, Product: One</t>
  </si>
  <si>
    <t>ch_3OtpTLL2mw6tzYKU1nvAiNzL</t>
  </si>
  <si>
    <t>Entry ID: 1866, Product: One</t>
  </si>
  <si>
    <t>ch_3OtpgXL2mw6tzYKU03TA2mkd</t>
  </si>
  <si>
    <t>Entry ID: 1867, Product: One</t>
  </si>
  <si>
    <t>ch_3Otq2VL2mw6tzYKU0gW7Mwxr</t>
  </si>
  <si>
    <t>Entry ID: 1868, Product: Two</t>
  </si>
  <si>
    <t>ch_3OtqVuL2mw6tzYKU128EcnD4</t>
  </si>
  <si>
    <t>Entry ID: 1869, Product: One</t>
  </si>
  <si>
    <t>ch_3OtqjJL2mw6tzYKU12ZWiftS</t>
  </si>
  <si>
    <t>Entry ID: 1870, Product: Two</t>
  </si>
  <si>
    <t>ch_3OtrMYL2mw6tzYKU1uPLLjAF</t>
  </si>
  <si>
    <t>Entry ID: 1871, Product: One</t>
  </si>
  <si>
    <t>ch_3Ots8DL2mw6tzYKU1jMTBpUq</t>
  </si>
  <si>
    <t>Entry ID: 1872, Product: Two</t>
  </si>
  <si>
    <t>ch_3Otp6jL2mw6tzYKU0o6VIXxy</t>
  </si>
  <si>
    <t>Entry ID: 1873, Product: Two</t>
  </si>
  <si>
    <t>ch_3OtstuL2mw6tzYKU0qRZRbhh</t>
  </si>
  <si>
    <t>Entry ID: 1874, Product: Two</t>
  </si>
  <si>
    <t>ch_3Ott0EL2mw6tzYKU0jFlH4Ru</t>
  </si>
  <si>
    <t>Entry ID: 1875, Product: One</t>
  </si>
  <si>
    <t>ch_3OtuFtL2mw6tzYKU1jLOvjrp</t>
  </si>
  <si>
    <t>Entry ID: 1876, Product: Two</t>
  </si>
  <si>
    <t>ch_3OtunwL2mw6tzYKU0rO81umU</t>
  </si>
  <si>
    <t>Entry ID: 1877, Product: One</t>
  </si>
  <si>
    <t>ch_3OtxsPL2mw6tzYKU1EYY1P09</t>
  </si>
  <si>
    <t>Entry ID: 1878, Product: Two</t>
  </si>
  <si>
    <t>ch_3OuAoAL2mw6tzYKU1EcstMyZ</t>
  </si>
  <si>
    <t>ch_3OyGguL2mw6tzYKU1ctxeAGB</t>
  </si>
  <si>
    <t>Entry ID: 1879, Product: Borders and Boundaries by Rani Rai</t>
  </si>
  <si>
    <t>ch_3PBZE0L2mw6tzYKU0k0hrM65</t>
  </si>
  <si>
    <t>Order #25FA5A07FB,  (margaret@hauser.myzen.co.uk)</t>
  </si>
  <si>
    <t>ch_3PC1KpL2mw6tzYKU1EPdi0Hw</t>
  </si>
  <si>
    <t>Order #E97341BBC0, Julia Engelhardt (julia@juliaengelhardt.co.uk)</t>
  </si>
  <si>
    <t>ch_3PCExiL2mw6tzYKU0icqhhXS</t>
  </si>
  <si>
    <t>Order #5D19323360, Jim Robinson (robinson.916@btinternet.com)</t>
  </si>
  <si>
    <t>ch_3PGx8UL2mw6tzYKU1jh8YX7i</t>
  </si>
  <si>
    <t>Order #5516EB7FC8, Paul Whitehouse (whitehousepapm@gmail.com)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</si>
  <si>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</si>
  <si>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</si>
  <si>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</si>
  <si>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</si>
  <si>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</si>
  <si>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</si>
  <si>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</si>
  <si>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</si>
  <si>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</si>
  <si>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</si>
  <si>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</si>
  <si>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</si>
  <si>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</si>
  <si>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</si>
  <si>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</si>
  <si>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</si>
  <si>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</si>
  <si>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</si>
  <si>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INT</t>
  </si>
  <si>
    <t>GROSS INTEREST TO 16JUN2024</t>
  </si>
  <si>
    <t>Annie Wootton OAS</t>
  </si>
  <si>
    <t>Stripe Payments UKSTRIPE</t>
  </si>
  <si>
    <t>CHG</t>
  </si>
  <si>
    <t>TOTAL CHARGES TO 29APR2024</t>
  </si>
  <si>
    <t>David Barron OAS</t>
  </si>
  <si>
    <t>Emma Davis OAS</t>
  </si>
  <si>
    <t>Webscape Gardener WG516</t>
  </si>
  <si>
    <t>TOTAL CHARGES TO 30MAY2024</t>
  </si>
  <si>
    <t>AGM drinks</t>
  </si>
  <si>
    <t>Wendy Newhofer OAS</t>
  </si>
  <si>
    <t>Oxford University 78531</t>
  </si>
  <si>
    <t>TOTAL CHARGES TO 29JUN2024</t>
  </si>
  <si>
    <t>St Johns College 5001686</t>
  </si>
  <si>
    <t>Pumphrey CatherineOPEN 2024</t>
  </si>
  <si>
    <t>C Morgan cms missed payment</t>
  </si>
  <si>
    <t>SHOCK KA MRS/ CA OPEN 2024</t>
  </si>
  <si>
    <t>H Ward Open 2024</t>
  </si>
  <si>
    <t>VAINKER PS &amp; SJ OPEN 2024</t>
  </si>
  <si>
    <t>Frank Dianne OPEN 2024</t>
  </si>
  <si>
    <t>HARVEY C OPEN2024</t>
  </si>
  <si>
    <t>ZYBINA K EXHIBITION FEE</t>
  </si>
  <si>
    <t>Fifteen2 Ltd Open 2024</t>
  </si>
  <si>
    <t>Amanda Jewell OAS</t>
  </si>
  <si>
    <t>Gift to John</t>
  </si>
  <si>
    <t>TOTAL CHARGES TO 30JUL2024</t>
  </si>
  <si>
    <t>Marsh Commercial 532120783</t>
  </si>
  <si>
    <t>Danielle Berryman Open 2024 USN:1900</t>
  </si>
  <si>
    <t>C Landell-Mills open24</t>
  </si>
  <si>
    <t>L Madajova Open 2024</t>
  </si>
  <si>
    <t>GRIFFITHS R Open 2024</t>
  </si>
  <si>
    <t>Kall Kwik Oxford 006746</t>
  </si>
  <si>
    <t>Insurance</t>
  </si>
  <si>
    <t>GROSS INTEREST TO 16JUL2024</t>
  </si>
  <si>
    <t>GROSS INTEREST TO 16AUG2024</t>
  </si>
  <si>
    <t>AGM</t>
  </si>
  <si>
    <t>Gifts</t>
  </si>
  <si>
    <t>Venue hire</t>
  </si>
  <si>
    <t>Exhibition organisers fees</t>
  </si>
  <si>
    <t>Payment to web manager</t>
  </si>
  <si>
    <t>Painting sold twice!</t>
  </si>
  <si>
    <t>For prize</t>
  </si>
  <si>
    <t>GARRATT N+I DU OPEN 2024</t>
  </si>
  <si>
    <t>Members</t>
  </si>
  <si>
    <t>Open</t>
  </si>
  <si>
    <t>Exhibition</t>
  </si>
  <si>
    <t>Comments</t>
  </si>
  <si>
    <t>Misc expenses</t>
  </si>
  <si>
    <t>Storage rental</t>
  </si>
  <si>
    <t>Includes catering</t>
  </si>
  <si>
    <t>VELYCHENKO A OPEN 2024</t>
  </si>
  <si>
    <t>Nye Yolande OPEN2024</t>
  </si>
  <si>
    <t>EMMA DAVIS T/AS EXTRA MEMBER ENTRY</t>
  </si>
  <si>
    <t>ch_3PLnfLL2mw6tzYKU0x3aqyiO</t>
  </si>
  <si>
    <t>Order #03A3D41430, Claire Christie Sadler (clairechristie5@gmail.com)</t>
  </si>
  <si>
    <t>ch_3PO0UcL2mw6tzYKU1kgae2Wr</t>
  </si>
  <si>
    <t>Order #AB26AB2395, Polly Walshe (pollywalshe@gmail.com)</t>
  </si>
  <si>
    <t>ch_3PZxOnL2mw6tzYKU0M2eVjYz</t>
  </si>
  <si>
    <t>Order #5943AD97B7, Antonia Glynne Jones (a.glynnejones@outlook.com)</t>
  </si>
  <si>
    <t>ch_3PmggCL2mw6tzYKU0Su6ILZz</t>
  </si>
  <si>
    <t>Entry ID: 1886, Product: non-member</t>
  </si>
  <si>
    <t>ch_3PmualL2mw6tzYKU1wG7dQK8</t>
  </si>
  <si>
    <t>Entry ID: 1887, Product: non-member</t>
  </si>
  <si>
    <t>ch_3PmuxkL2mw6tzYKU0G4P3Sn7</t>
  </si>
  <si>
    <t>Entry ID: 1888, Product: non-member</t>
  </si>
  <si>
    <t>ch_3PmuvKL2mw6tzYKU0VuRmPh1</t>
  </si>
  <si>
    <t>Entry ID: 1889, Product: Member</t>
  </si>
  <si>
    <t>ch_3PmwPIL2mw6tzYKU139WLoN2</t>
  </si>
  <si>
    <t>Entry ID: 1890, Product: Member</t>
  </si>
  <si>
    <t>ch_3PmwxdL2mw6tzYKU0dAB7Mi7</t>
  </si>
  <si>
    <t>Entry ID: 1891, Product: Member</t>
  </si>
  <si>
    <t>ch_3PmxY3L2mw6tzYKU0UzH8BYS</t>
  </si>
  <si>
    <t>Entry ID: 1892, Product: Member</t>
  </si>
  <si>
    <t>ch_3PmyFUL2mw6tzYKU1OMlG6K3</t>
  </si>
  <si>
    <t>Entry ID: 1893, Product: Member</t>
  </si>
  <si>
    <t>ch_3PmyOvL2mw6tzYKU0Usw6xta</t>
  </si>
  <si>
    <t>Entry ID: 1895, Product: non-member</t>
  </si>
  <si>
    <t>ch_3PmytUL2mw6tzYKU0RnpULbc</t>
  </si>
  <si>
    <t>Entry ID: 1896, Product: non-member</t>
  </si>
  <si>
    <t>ch_3PmzCHL2mw6tzYKU0xDLnrLi</t>
  </si>
  <si>
    <t>Entry ID: 1897, Product: non-member</t>
  </si>
  <si>
    <t>ch_3Pmzp9L2mw6tzYKU141JaVrh</t>
  </si>
  <si>
    <t>Entry ID: 1898, Product: non-member</t>
  </si>
  <si>
    <t>ch_3PmzStL2mw6tzYKU02ydM9iO</t>
  </si>
  <si>
    <t>Entry ID: 1899, Product: non-member</t>
  </si>
  <si>
    <t>ch_3Pn18lL2mw6tzYKU1iT3zZLb</t>
  </si>
  <si>
    <t>Entry ID: 1900, Product: non-member</t>
  </si>
  <si>
    <t>ch_3Pn2RbL2mw6tzYKU18Tgj2fr</t>
  </si>
  <si>
    <t>Entry ID: 1901, Product: non-Member Two</t>
  </si>
  <si>
    <t>ch_3Pn3kJL2mw6tzYKU1Of4NdwO</t>
  </si>
  <si>
    <t>Entry ID: 1902, Product: non-Member Two</t>
  </si>
  <si>
    <t>ch_3Pn5dOL2mw6tzYKU0QnaC2a2</t>
  </si>
  <si>
    <t>Entry ID: 1903, Product: non-Member Two</t>
  </si>
  <si>
    <t>ch_3PnFKSL2mw6tzYKU1zy0lWyk</t>
  </si>
  <si>
    <t>Entry ID: 1905, Product: Member Two</t>
  </si>
  <si>
    <t>Expenditure</t>
  </si>
  <si>
    <t>Income</t>
  </si>
  <si>
    <t>Sum of Income</t>
  </si>
  <si>
    <t>Sum of Expenditure</t>
  </si>
  <si>
    <t>KNOWLAND M OPEN 2024</t>
  </si>
  <si>
    <t>SumUp Payments AccMDD PID716439</t>
  </si>
  <si>
    <t>Other income</t>
  </si>
  <si>
    <t>Other expenses</t>
  </si>
  <si>
    <t>Bar takings</t>
  </si>
  <si>
    <t>Notes</t>
  </si>
  <si>
    <t>Coin</t>
  </si>
  <si>
    <t>Sum Up</t>
  </si>
  <si>
    <t>WHITEHOUSE F PBM 1FIONA WHITEHOUSE</t>
  </si>
  <si>
    <t>TOTAL CHARGES TO 30AUG2024</t>
  </si>
  <si>
    <t>ch_3PnGDzL2mw6tzYKU0g1nYQEB</t>
  </si>
  <si>
    <t>Entry ID: 1906, Product: Member One</t>
  </si>
  <si>
    <t>ch_3PnGoaL2mw6tzYKU0NQDs7Bh</t>
  </si>
  <si>
    <t>Entry ID: 1907, Product: non-Member Two</t>
  </si>
  <si>
    <t>ch_3PnHUTL2mw6tzYKU1LXFDB2R</t>
  </si>
  <si>
    <t>Entry ID: 1908, Product: non-Member Two</t>
  </si>
  <si>
    <t>ch_3PnJvtL2mw6tzYKU0DvRDV4C</t>
  </si>
  <si>
    <t>Entry ID: 1909, Product: non-Member Two</t>
  </si>
  <si>
    <t>ch_3PnLH5L2mw6tzYKU1NLobmK0</t>
  </si>
  <si>
    <t>Entry ID: 1910, Product: non-Member Two</t>
  </si>
  <si>
    <t>ch_3PnMVUL2mw6tzYKU1pYyrauz</t>
  </si>
  <si>
    <t>Entry ID: 1911, Product: non-Member Two</t>
  </si>
  <si>
    <t>ch_3PnNKWL2mw6tzYKU05NL6SwV</t>
  </si>
  <si>
    <t>Entry ID: 1912, Product: Member Two</t>
  </si>
  <si>
    <t>ch_3PnNU3L2mw6tzYKU0VEUUtQS</t>
  </si>
  <si>
    <t>Entry ID: 1913, Product: Member Two</t>
  </si>
  <si>
    <t>ch_3PnRS1L2mw6tzYKU15ZRzHqR</t>
  </si>
  <si>
    <t>Entry ID: 1914, Product: non-Member One</t>
  </si>
  <si>
    <t>ch_3PneEbL2mw6tzYKU1qHAWl8q</t>
  </si>
  <si>
    <t>Entry ID: 1915, Product: non-Member Two</t>
  </si>
  <si>
    <t>ch_3PneIhL2mw6tzYKU0CaQcv22</t>
  </si>
  <si>
    <t>Entry ID: 1916, Product: Member Two</t>
  </si>
  <si>
    <t>ch_3PnhPtL2mw6tzYKU0Nh4ppW8</t>
  </si>
  <si>
    <t>Entry ID: 1917, Product: non-Member Two</t>
  </si>
  <si>
    <t>ch_3PnhZ1L2mw6tzYKU0I8nowug</t>
  </si>
  <si>
    <t>Entry ID: 1918, Product: non-Member Two</t>
  </si>
  <si>
    <t>ch_3PnhauL2mw6tzYKU0D3QmzxD</t>
  </si>
  <si>
    <t>Entry ID: 1920, Product: non-Member One</t>
  </si>
  <si>
    <t>ch_3PnhzmL2mw6tzYKU1WlRrNjl</t>
  </si>
  <si>
    <t>Entry ID: 1921, Product: non-Member One</t>
  </si>
  <si>
    <t>ch_3Pnj3DL2mw6tzYKU0tNE3qJH</t>
  </si>
  <si>
    <t>Entry ID: 1922, Product: non-Member Two</t>
  </si>
  <si>
    <t>ch_3Pnjt7L2mw6tzYKU1All8I5z</t>
  </si>
  <si>
    <t>Entry ID: 1923, Product: non-Member Two</t>
  </si>
  <si>
    <t>ch_3PnzYuL2mw6tzYKU0LTA5Bgc</t>
  </si>
  <si>
    <t>Entry ID: 1924, Product: non-Member Two</t>
  </si>
  <si>
    <t>ch_3Po4cIL2mw6tzYKU0V6KTZZf</t>
  </si>
  <si>
    <t>Entry ID: 1925, Product: Member One</t>
  </si>
  <si>
    <t>ch_3PoG4BL2mw6tzYKU0qzMvUsG</t>
  </si>
  <si>
    <t>Entry ID: 1926, Product: non-Member Two</t>
  </si>
  <si>
    <t>ch_3PoNvRL2mw6tzYKU0JrleKNL</t>
  </si>
  <si>
    <t>Entry ID: 1927, Product: non-Member One</t>
  </si>
  <si>
    <t>ch_3PoR0FL2mw6tzYKU1v0236K5</t>
  </si>
  <si>
    <t>Entry ID: 1928, Product: non-Member Two</t>
  </si>
  <si>
    <t>ch_3Poj4lL2mw6tzYKU0QTapMem</t>
  </si>
  <si>
    <t>Entry ID: 1929, Product: Member Two</t>
  </si>
  <si>
    <t>ch_3PojqLL2mw6tzYKU0OLdy9w9</t>
  </si>
  <si>
    <t>Entry ID: 1930, Product: Member Two</t>
  </si>
  <si>
    <t>ch_3Pp9rAL2mw6tzYKU0UlceoqU</t>
  </si>
  <si>
    <t>Entry ID: 1932, Product: non-Member Two</t>
  </si>
  <si>
    <t>ch_3PpBhqL2mw6tzYKU03B8qnGY</t>
  </si>
  <si>
    <t>Entry ID: 1933, Product: non-Member Two</t>
  </si>
  <si>
    <t>ch_3PpCJML2mw6tzYKU0glDfHJD</t>
  </si>
  <si>
    <t>Entry ID: 1934, Product: non-Member Two</t>
  </si>
  <si>
    <t>ch_3PpCSWL2mw6tzYKU0ZCOqCB3</t>
  </si>
  <si>
    <t>Entry ID: 1935, Product: non-Member One</t>
  </si>
  <si>
    <t>ch_3PpRKYL2mw6tzYKU0zvpFcwV</t>
  </si>
  <si>
    <t>Entry ID: 1936, Product: non-Member Two</t>
  </si>
  <si>
    <t>ch_3PpStCL2mw6tzYKU06o8qSjh</t>
  </si>
  <si>
    <t>Entry ID: 1937, Product: Member One</t>
  </si>
  <si>
    <t>ch_3PpUD1L2mw6tzYKU0VVoGeOX</t>
  </si>
  <si>
    <t>Entry ID: 1938, Product: non-Member One</t>
  </si>
  <si>
    <t>ch_3PpYO8L2mw6tzYKU1Q5FKCLO</t>
  </si>
  <si>
    <t>Entry ID: 1939, Product: Member One</t>
  </si>
  <si>
    <t>ch_3PpZV1L2mw6tzYKU1VYYwI7H</t>
  </si>
  <si>
    <t>Entry ID: 1940, Product: non-Member Two</t>
  </si>
  <si>
    <t>ch_3PpoFrL2mw6tzYKU0IoeF7ul</t>
  </si>
  <si>
    <t>Entry ID: 1941, Product: non-Member Two</t>
  </si>
  <si>
    <t>ch_3PpotwL2mw6tzYKU0xCaTVQh</t>
  </si>
  <si>
    <t>Entry ID: 1942, Product: Member One</t>
  </si>
  <si>
    <t>ch_3PpqKwL2mw6tzYKU1yGMknLp</t>
  </si>
  <si>
    <t>Entry ID: 1943, Product: non-Member Two</t>
  </si>
  <si>
    <t>ch_3PptX7L2mw6tzYKU1sWVyjnU</t>
  </si>
  <si>
    <t>Entry ID: 1944, Product: non-Member Two</t>
  </si>
  <si>
    <t>ch_3PpumEL2mw6tzYKU1xZEn2PR</t>
  </si>
  <si>
    <t>Entry ID: 1945, Product: non-Member One</t>
  </si>
  <si>
    <t>ch_3PqDOqL2mw6tzYKU0d7tnU5G</t>
  </si>
  <si>
    <t>Entry ID: 1946, Product: non-Member Two</t>
  </si>
  <si>
    <t>ch_3PqE7sL2mw6tzYKU1tdCx8TL</t>
  </si>
  <si>
    <t>Entry ID: 1947, Product: non-Member Two</t>
  </si>
  <si>
    <t>ch_3PqHJ3L2mw6tzYKU1svS3X9p</t>
  </si>
  <si>
    <t>Entry ID: 1948, Product: non-Member Two</t>
  </si>
  <si>
    <t>ch_3PqHywL2mw6tzYKU1luUyvCg</t>
  </si>
  <si>
    <t>Entry ID: 1949, Product: non-Member Two</t>
  </si>
  <si>
    <t>ch_3PqJXsL2mw6tzYKU0NYJ6uAv</t>
  </si>
  <si>
    <t>Entry ID: 1950, Product: non-Member One</t>
  </si>
  <si>
    <t>ch_3PqXeYL2mw6tzYKU1jIygcTl</t>
  </si>
  <si>
    <t>Entry ID: 1951, Product: non-Member Two</t>
  </si>
  <si>
    <t>ch_3PqYs4L2mw6tzYKU0CQMAnDA</t>
  </si>
  <si>
    <t>Entry ID: 1952, Product: Member Two</t>
  </si>
  <si>
    <t>ch_3PqZEgL2mw6tzYKU1pd5BGSU</t>
  </si>
  <si>
    <t>Entry ID: 1953, Product: Member Two</t>
  </si>
  <si>
    <t>ch_3PqZq9L2mw6tzYKU1mK841WP</t>
  </si>
  <si>
    <t>Entry ID: 1954, Product: Member Two</t>
  </si>
  <si>
    <t>ch_3PqcY0L2mw6tzYKU0xOV1vRS</t>
  </si>
  <si>
    <t>Entry ID: 1955, Product: non-Member Two</t>
  </si>
  <si>
    <t>ch_3PqeQVL2mw6tzYKU0bx2SHYL</t>
  </si>
  <si>
    <t>Entry ID: 1956, Product: Member Two</t>
  </si>
  <si>
    <t>ch_3PqhNcL2mw6tzYKU1MSNYltw</t>
  </si>
  <si>
    <t>Entry ID: 1957, Product: Member Two</t>
  </si>
  <si>
    <t>ch_3PqsZPL2mw6tzYKU1LIMVc29</t>
  </si>
  <si>
    <t>Entry ID: 1958, Product: Member Two</t>
  </si>
  <si>
    <t>ch_3PqtNIL2mw6tzYKU1JWqjYC7</t>
  </si>
  <si>
    <t>Entry ID: 1959, Product: Member Two</t>
  </si>
  <si>
    <t>ch_3PquCHL2mw6tzYKU1GVdlAGc</t>
  </si>
  <si>
    <t>Entry ID: 1960, Product: Member Two</t>
  </si>
  <si>
    <t>ch_3PqvCeL2mw6tzYKU1EnCDsJs</t>
  </si>
  <si>
    <t>Entry ID: 1961, Product: non-Member Two</t>
  </si>
  <si>
    <t>ch_3PqxqRL2mw6tzYKU0usTXkcK</t>
  </si>
  <si>
    <t>Entry ID: 1962, Product: Member Two</t>
  </si>
  <si>
    <t>ch_3Pr2GAL2mw6tzYKU0jjCGLXZ</t>
  </si>
  <si>
    <t>Entry ID: 1963, Product: non-Member Two</t>
  </si>
  <si>
    <t>Entry ID: 1964, Product: non-Member One</t>
  </si>
  <si>
    <t>ch_3PrBqSL2mw6tzYKU1htFUgok</t>
  </si>
  <si>
    <t>ch_3PrF7SL2mw6tzYKU080V8wKQ</t>
  </si>
  <si>
    <t>Entry ID: 1965, Product: non-Member Two</t>
  </si>
  <si>
    <t>ch_3PrLs7L2mw6tzYKU1eX0pQxk</t>
  </si>
  <si>
    <t>Entry ID: 1966, Product: non-Member Two</t>
  </si>
  <si>
    <t>ch_3Prcx6L2mw6tzYKU0lBGrY5u</t>
  </si>
  <si>
    <t>Entry ID: 1967, Product: Member Two</t>
  </si>
  <si>
    <t>ch_3PrgfpL2mw6tzYKU0aQ19r9h</t>
  </si>
  <si>
    <t>Entry ID: 1968, Product: non-Member Two</t>
  </si>
  <si>
    <t>ch_3Prgu9L2mw6tzYKU1K9ODOtj</t>
  </si>
  <si>
    <t>Entry ID: 1969, Product: Member Two</t>
  </si>
  <si>
    <t>ch_3PrlSfL2mw6tzYKU0ne3wT3R</t>
  </si>
  <si>
    <t>Entry ID: 1970, Product: non-Member Two</t>
  </si>
  <si>
    <t>ch_3PrzQxL2mw6tzYKU0phpcypC</t>
  </si>
  <si>
    <t>Entry ID: 1971, Product: non-Member Two</t>
  </si>
  <si>
    <t>ch_3PrzZWL2mw6tzYKU0Dt6VUor</t>
  </si>
  <si>
    <t>Entry ID: 1972, Product: non-Member Two</t>
  </si>
  <si>
    <t>ch_3PrzsDL2mw6tzYKU0xdr4d6V</t>
  </si>
  <si>
    <t>Entry ID: 1973, Product: Member One</t>
  </si>
  <si>
    <t>ch_3Ps0xxL2mw6tzYKU0XpHVmvv</t>
  </si>
  <si>
    <t>Entry ID: 1974, Product: Member One</t>
  </si>
  <si>
    <t>ch_3Ps1k8L2mw6tzYKU1ISYsXbs</t>
  </si>
  <si>
    <t>Entry ID: 1975, Product: non-Member Two</t>
  </si>
  <si>
    <t>ch_3Ps5wjL2mw6tzYKU06r0plWI</t>
  </si>
  <si>
    <t>Entry ID: 1976, Product: Member Two</t>
  </si>
  <si>
    <t>ch_3Ps66XL2mw6tzYKU1PA7KFXp</t>
  </si>
  <si>
    <t>Entry ID: 1977, Product: Member One</t>
  </si>
  <si>
    <t>ch_3PsNhdL2mw6tzYKU0kGwsFrK</t>
  </si>
  <si>
    <t>Entry ID: 1978, Product: Member Two</t>
  </si>
  <si>
    <t>ch_3PsNilL2mw6tzYKU1KQplSjc</t>
  </si>
  <si>
    <t>Entry ID: 1979, Product: Member Two</t>
  </si>
  <si>
    <t>ch_3PsOSvL2mw6tzYKU0WuvtukG</t>
  </si>
  <si>
    <t>Entry ID: 1980, Product: non-Member Two</t>
  </si>
  <si>
    <t>ch_3PsOWtL2mw6tzYKU00F6L7ia</t>
  </si>
  <si>
    <t>Entry ID: 1981, Product: non-Member Two</t>
  </si>
  <si>
    <t>ch_3PsOrXL2mw6tzYKU0W5O1ckW</t>
  </si>
  <si>
    <t>Entry ID: 1982, Product: Member One</t>
  </si>
  <si>
    <t>ch_3PsP2OL2mw6tzYKU0ytng1Jh</t>
  </si>
  <si>
    <t>Entry ID: 1983, Product: non-Member Two</t>
  </si>
  <si>
    <t>ch_3PsUXYL2mw6tzYKU1m77o9JC</t>
  </si>
  <si>
    <t>Entry ID: 1984, Product: non-Member Two</t>
  </si>
  <si>
    <t>ch_3PsWcDL2mw6tzYKU1NijclFV</t>
  </si>
  <si>
    <t>Entry ID: 1985, Product: non-Member Two</t>
  </si>
  <si>
    <t>ch_3PsXD0L2mw6tzYKU0TXCcQXH</t>
  </si>
  <si>
    <t>Order #4C8B1A2FC6,  (sheilahore@hotmail.com)</t>
  </si>
  <si>
    <t>ch_3PsgGsL2mw6tzYKU0k0zf4NK</t>
  </si>
  <si>
    <t>Entry ID: 1986, Product: non-Member One</t>
  </si>
  <si>
    <t>ch_3PsgJPL2mw6tzYKU0bK4O6N8</t>
  </si>
  <si>
    <t>Entry ID: 1987, Product: Member Two</t>
  </si>
  <si>
    <t>ch_3PsjONL2mw6tzYKU0a5d5Fov</t>
  </si>
  <si>
    <t>Entry ID: 1988, Product: non-Member One</t>
  </si>
  <si>
    <t>ch_3Psk9KL2mw6tzYKU0Csv8xop</t>
  </si>
  <si>
    <t>Entry ID: 1989, Product: non-Member Two</t>
  </si>
  <si>
    <t>ch_3PsnIXL2mw6tzYKU0zgViRi8</t>
  </si>
  <si>
    <t>Entry ID: 1990, Product: non-Member Two</t>
  </si>
  <si>
    <t>ch_3PsnOZL2mw6tzYKU0hMWOsji</t>
  </si>
  <si>
    <t>Entry ID: 1991, Product: non-Member Two</t>
  </si>
  <si>
    <t>ch_3PsnxAL2mw6tzYKU1Dx2DlPh</t>
  </si>
  <si>
    <t>Entry ID: 1992, Product: non-Member Two</t>
  </si>
  <si>
    <t>ch_3Pso7KL2mw6tzYKU0wmmcEQl</t>
  </si>
  <si>
    <t>Entry ID: 1993, Product: Member One</t>
  </si>
  <si>
    <t>ch_3PspygL2mw6tzYKU08rdXNTr</t>
  </si>
  <si>
    <t>Entry ID: 1994, Product: non-Member Two</t>
  </si>
  <si>
    <t>ch_3PstKYL2mw6tzYKU0UGC1r5U</t>
  </si>
  <si>
    <t>Entry ID: 1995, Product: non-Member Two</t>
  </si>
  <si>
    <t>ch_3Psu1KL2mw6tzYKU0josLgjI</t>
  </si>
  <si>
    <t>Entry ID: 1996, Product: Member One</t>
  </si>
  <si>
    <t>ch_3Pt4h6L2mw6tzYKU0LFF3OCt</t>
  </si>
  <si>
    <t>Entry ID: 1997, Product: non-Member Two</t>
  </si>
  <si>
    <t>ch_3Pt4zbL2mw6tzYKU1dhELONO</t>
  </si>
  <si>
    <t>Entry ID: 1998, Product: Member One</t>
  </si>
  <si>
    <t>ch_3Pt6cGL2mw6tzYKU0GFNUqbE</t>
  </si>
  <si>
    <t>Entry ID: 1999, Product: Member One</t>
  </si>
  <si>
    <t>ch_3Pt78pL2mw6tzYKU1tiZnQXc</t>
  </si>
  <si>
    <t>Entry ID: 2000, Product: non-Member Two</t>
  </si>
  <si>
    <t>ch_3Pt7YCL2mw6tzYKU1HV6a25J</t>
  </si>
  <si>
    <t>Entry ID: 2001, Product: Member Two</t>
  </si>
  <si>
    <t>ch_3Pt8bxL2mw6tzYKU0khFGSHt</t>
  </si>
  <si>
    <t>Entry ID: 2002, Product: non-Member One</t>
  </si>
  <si>
    <t>ch_3Pt930L2mw6tzYKU0hiJmBf2</t>
  </si>
  <si>
    <t>Entry ID: 2003, Product: non-Member Two</t>
  </si>
  <si>
    <t>ch_3PtA7qL2mw6tzYKU0PPggcLJ</t>
  </si>
  <si>
    <t>Entry ID: 2004, Product: Member Two</t>
  </si>
  <si>
    <t>ch_3PtBR1L2mw6tzYKU0uGUYVud</t>
  </si>
  <si>
    <t>Entry ID: 2005, Product: non-Member One</t>
  </si>
  <si>
    <t>ch_3PtCGhL2mw6tzYKU1DfVmjWl</t>
  </si>
  <si>
    <t>Entry ID: 2006, Product: non-Member Two</t>
  </si>
  <si>
    <t>ch_3PtDFvL2mw6tzYKU1YyEGhRY</t>
  </si>
  <si>
    <t>Entry ID: 2007, Product: non-Member Two</t>
  </si>
  <si>
    <t>ch_3PtDbXL2mw6tzYKU0N6zYbs3</t>
  </si>
  <si>
    <t>Entry ID: 2008, Product: non-Member One</t>
  </si>
  <si>
    <t>ch_3PtGnQL2mw6tzYKU1HuFvohA</t>
  </si>
  <si>
    <t>Entry ID: 2009, Product: Member Two</t>
  </si>
  <si>
    <t>ch_3PtHlUL2mw6tzYKU1hefJwRu</t>
  </si>
  <si>
    <t>Entry ID: 2010, Product: non-Member Two</t>
  </si>
  <si>
    <t>ch_3PtOJVL2mw6tzYKU10dFhcj8</t>
  </si>
  <si>
    <t>Entry ID: 2011, Product: Member One</t>
  </si>
  <si>
    <t>ch_3PtRSvL2mw6tzYKU0Ps1229L</t>
  </si>
  <si>
    <t>Entry ID: 2012, Product: non-Member Two</t>
  </si>
  <si>
    <t>ch_3PtVmUL2mw6tzYKU1ICG9He6</t>
  </si>
  <si>
    <t>Entry ID: 2013, Product: Member One</t>
  </si>
  <si>
    <t>ch_3PtWrQL2mw6tzYKU0862M2aX</t>
  </si>
  <si>
    <t>Entry ID: 2014, Product: Member Two</t>
  </si>
  <si>
    <t>ch_3PtY8AL2mw6tzYKU0oLmukVP</t>
  </si>
  <si>
    <t>Entry ID: 2015, Product: non-Member One</t>
  </si>
  <si>
    <t>ch_3Ptn0QL2mw6tzYKU0WT4PQZd</t>
  </si>
  <si>
    <t>Entry ID: 2016, Product: non-Member Two</t>
  </si>
  <si>
    <t>ch_3Ptnn1L2mw6tzYKU1rWvJURB</t>
  </si>
  <si>
    <t>Entry ID: 2017, Product: non-Member Two</t>
  </si>
  <si>
    <t>ch_3PtpR4L2mw6tzYKU13uo8zB1</t>
  </si>
  <si>
    <t>Entry ID: 2018, Product: non-Member One</t>
  </si>
  <si>
    <t>ch_3PtqnUL2mw6tzYKU1PmlJZah</t>
  </si>
  <si>
    <t>Entry ID: 2019, Product: Member One</t>
  </si>
  <si>
    <t>ch_3Ptqx6L2mw6tzYKU0cgBoKhy</t>
  </si>
  <si>
    <t>Entry ID: 2020, Product: non-Member Two</t>
  </si>
  <si>
    <t>ch_3Ptr6CL2mw6tzYKU0cvoG1jv</t>
  </si>
  <si>
    <t>Entry ID: 2021, Product: Member One</t>
  </si>
  <si>
    <t>ch_3Pts9dL2mw6tzYKU1pmtEFLO</t>
  </si>
  <si>
    <t>Entry ID: 2022, Product: non-Member Two</t>
  </si>
  <si>
    <t>ch_3PttLRL2mw6tzYKU0LLAXRM7</t>
  </si>
  <si>
    <t>Entry ID: 2023, Product: Member Two</t>
  </si>
  <si>
    <t>Entry ID: 2024, Product: non-Member One</t>
  </si>
  <si>
    <t>ch_3PtutHL2mw6tzYKU1zlvwi8o</t>
  </si>
  <si>
    <t>ch_3Pu8f0L2mw6tzYKU06B9WriD</t>
  </si>
  <si>
    <t>Entry ID: 2025, Product: non-Member One</t>
  </si>
  <si>
    <t>ch_3Pu9xHL2mw6tzYKU0GFPc1OM</t>
  </si>
  <si>
    <t>Entry ID: 2026, Product: non-Member Two</t>
  </si>
  <si>
    <t>ch_3PuAxIL2mw6tzYKU1ZhbxnJq</t>
  </si>
  <si>
    <t>Entry ID: 2027, Product: non-Member One</t>
  </si>
  <si>
    <t>ch_3PuBECL2mw6tzYKU0rRbBhk5</t>
  </si>
  <si>
    <t>Entry ID: 2028, Product: Member Two</t>
  </si>
  <si>
    <t>ch_3PuFQUL2mw6tzYKU0CmOVUGp</t>
  </si>
  <si>
    <t>Entry ID: 2029, Product: non-Member One</t>
  </si>
  <si>
    <t>ch_3PuG0IL2mw6tzYKU1sxnWeNE</t>
  </si>
  <si>
    <t>Entry ID: 2030, Product: non-Member Two</t>
  </si>
  <si>
    <t>ch_3PuHepL2mw6tzYKU1DerzNjK</t>
  </si>
  <si>
    <t>Entry ID: 2031, Product: non-Member One</t>
  </si>
  <si>
    <t>ch_3PuK3sL2mw6tzYKU1n4jVTJs</t>
  </si>
  <si>
    <t>Entry ID: 2032, Product: non-Member Two</t>
  </si>
  <si>
    <t>ch_3PuM69L2mw6tzYKU0x4XdSOB</t>
  </si>
  <si>
    <t>Entry ID: 2033, Product: non-Member Two</t>
  </si>
  <si>
    <t>ch_3PuMr9L2mw6tzYKU1OSY1gLt</t>
  </si>
  <si>
    <t>Entry ID: 2034, Product: Member One</t>
  </si>
  <si>
    <t>ch_3PuVbFL2mw6tzYKU1inTySUn</t>
  </si>
  <si>
    <t>Entry ID: 2035, Product: non-Member One</t>
  </si>
  <si>
    <t>ch_3PuW9KL2mw6tzYKU1cdTcGeV</t>
  </si>
  <si>
    <t>Entry ID: 2036, Product: non-Member One</t>
  </si>
  <si>
    <t>ch_3PuXn2L2mw6tzYKU10pftfAV</t>
  </si>
  <si>
    <t>Entry ID: 2037, Product: Member Two</t>
  </si>
  <si>
    <t>ch_3PuZWsL2mw6tzYKU0YJVD4aj</t>
  </si>
  <si>
    <t>Entry ID: 2038, Product: non-Member Two</t>
  </si>
  <si>
    <t>ch_3Pua2SL2mw6tzYKU0l9mcdAR</t>
  </si>
  <si>
    <t>Entry ID: 2039, Product: non-Member One</t>
  </si>
  <si>
    <t>ch_3PuaHNL2mw6tzYKU1ZGD164z</t>
  </si>
  <si>
    <t>Entry ID: 2040, Product: non-Member One</t>
  </si>
  <si>
    <t>ch_3PuaLsL2mw6tzYKU0SrPWuCA</t>
  </si>
  <si>
    <t>Entry ID: 2041, Product: Member One</t>
  </si>
  <si>
    <t>ch_3PuajuL2mw6tzYKU1BQi9bIb</t>
  </si>
  <si>
    <t>Entry ID: 2042, Product: non-Member Two</t>
  </si>
  <si>
    <t>ch_3PuavIL2mw6tzYKU1GqhHl4x</t>
  </si>
  <si>
    <t>Entry ID: 2043, Product: Member One</t>
  </si>
  <si>
    <t>ch_3PucxdL2mw6tzYKU02CteQ2B</t>
  </si>
  <si>
    <t>Entry ID: 2044, Product: non-Member Two</t>
  </si>
  <si>
    <t>ch_3PueKjL2mw6tzYKU0mWkxMe1</t>
  </si>
  <si>
    <t>Entry ID: 2045, Product: Member One</t>
  </si>
  <si>
    <t>ch_3PufxHL2mw6tzYKU0EYEfj9K</t>
  </si>
  <si>
    <t>Entry ID: 2046, Product: non-Member One</t>
  </si>
  <si>
    <t>ch_3PugoZL2mw6tzYKU0eMOm8se</t>
  </si>
  <si>
    <t>Entry ID: 2047, Product: non-Member Two</t>
  </si>
  <si>
    <t>ch_3PuiIVL2mw6tzYKU1qYMlUFQ</t>
  </si>
  <si>
    <t>Entry ID: 2048, Product: non-Member Two</t>
  </si>
  <si>
    <t>ch_3PupYBL2mw6tzYKU0e4DdKL7</t>
  </si>
  <si>
    <t>Entry ID: 2049, Product: Member One</t>
  </si>
  <si>
    <t>ch_3Puw7RL2mw6tzYKU0eaKoBvv</t>
  </si>
  <si>
    <t>Entry ID: 2050, Product: non-Member Two</t>
  </si>
  <si>
    <t>ch_3PuwIKL2mw6tzYKU0zZs6EJN</t>
  </si>
  <si>
    <t>Entry ID: 2051, Product: non-Member One</t>
  </si>
  <si>
    <t>ch_3PuxBiL2mw6tzYKU1oLQ97cD</t>
  </si>
  <si>
    <t>Entry ID: 2052, Product: non-Member Two</t>
  </si>
  <si>
    <t>ch_3PuxTDL2mw6tzYKU0slEFCNY</t>
  </si>
  <si>
    <t>Entry ID: 2053, Product: non-Member One</t>
  </si>
  <si>
    <t>ch_3PuxZmL2mw6tzYKU0ZHCjrZU</t>
  </si>
  <si>
    <t>Entry ID: 2054, Product: Member Two</t>
  </si>
  <si>
    <t>ch_3PuxcML2mw6tzYKU0ScITPSs</t>
  </si>
  <si>
    <t>Entry ID: 2055, Product: non-Member One</t>
  </si>
  <si>
    <t>ch_3Puz9lL2mw6tzYKU10L57MdZ</t>
  </si>
  <si>
    <t>Entry ID: 2056, Product: non-Member One</t>
  </si>
  <si>
    <t>ch_3PuzUEL2mw6tzYKU0I8Obprq</t>
  </si>
  <si>
    <t>Entry ID: 2057, Product: non-Member One</t>
  </si>
  <si>
    <t>ch_3Pv3G9L2mw6tzYKU0GjDFyfX</t>
  </si>
  <si>
    <t>Entry ID: 2058, Product: Member Two</t>
  </si>
  <si>
    <t>ch_3Pv3JlL2mw6tzYKU1TT7gPDU</t>
  </si>
  <si>
    <t>Entry ID: 2059, Product: Member One</t>
  </si>
  <si>
    <t>ch_3PvJy3L2mw6tzYKU1N2UZRbT</t>
  </si>
  <si>
    <t>Entry ID: 2060, Product: non-Member Two</t>
  </si>
  <si>
    <t>ch_3PvLZBL2mw6tzYKU0WuEcWNK</t>
  </si>
  <si>
    <t>Entry ID: 2061, Product: Member Two</t>
  </si>
  <si>
    <t>ch_3PvMekL2mw6tzYKU0rt1d3xd</t>
  </si>
  <si>
    <t>Entry ID: 2062, Product: Member One</t>
  </si>
  <si>
    <t>ch_3PvN3QL2mw6tzYKU0gqENbQX</t>
  </si>
  <si>
    <t>Entry ID: 2063, Product: Member One</t>
  </si>
  <si>
    <t>ch_3PvNh7L2mw6tzYKU0mGBdWYZ</t>
  </si>
  <si>
    <t>Entry ID: 2064, Product: non-Member Two</t>
  </si>
  <si>
    <t>ch_3PvNweL2mw6tzYKU0dOZ5nBm</t>
  </si>
  <si>
    <t>Entry ID: 2065, Product: non-Member One</t>
  </si>
  <si>
    <t>ch_3PvPYCL2mw6tzYKU1UAuxHeo</t>
  </si>
  <si>
    <t>Entry ID: 2066, Product: non-Member Two</t>
  </si>
  <si>
    <t>ch_3PvPZGL2mw6tzYKU0y4BU2zR</t>
  </si>
  <si>
    <t>Entry ID: 2067, Product: non-Member One</t>
  </si>
  <si>
    <t>ch_3PvPn5L2mw6tzYKU188BF4re</t>
  </si>
  <si>
    <t>Entry ID: 2068, Product: non-Member Two</t>
  </si>
  <si>
    <t>ch_3Pvb84L2mw6tzYKU0BIJQA2l</t>
  </si>
  <si>
    <t>Entry ID: 2069, Product: non-Member Two</t>
  </si>
  <si>
    <t>ch_3PvbBcL2mw6tzYKU0oi4jzQX</t>
  </si>
  <si>
    <t>Entry ID: 2070, Product: Member One</t>
  </si>
  <si>
    <t>ch_3Pvc90L2mw6tzYKU0xIAO8cO</t>
  </si>
  <si>
    <t>Entry ID: 2071, Product: non-Member Two</t>
  </si>
  <si>
    <t>ch_3PvdlXL2mw6tzYKU1CFs5dq5</t>
  </si>
  <si>
    <t>Entry ID: 2072, Product: non-Member Two</t>
  </si>
  <si>
    <t>ch_3Pve2rL2mw6tzYKU105gtQSL</t>
  </si>
  <si>
    <t>Entry ID: 2073, Product: Member Two</t>
  </si>
  <si>
    <t>ch_3Pvg4mL2mw6tzYKU12OVRZ2z</t>
  </si>
  <si>
    <t>Entry ID: 2074, Product: Member Two</t>
  </si>
  <si>
    <t>ch_3PvgfkL2mw6tzYKU1y4kf1IJ</t>
  </si>
  <si>
    <t>Entry ID: 2075, Product: non-Member Two</t>
  </si>
  <si>
    <t>ch_3Pvh2vL2mw6tzYKU0HmfAbuD</t>
  </si>
  <si>
    <t>Entry ID: 2076, Product: non-Member One</t>
  </si>
  <si>
    <t>ch_3PvhXHL2mw6tzYKU1pNn6wAp</t>
  </si>
  <si>
    <t>Entry ID: 2077, Product: Member One</t>
  </si>
  <si>
    <t>ch_3Pvi29L2mw6tzYKU0ZUh1ZIg</t>
  </si>
  <si>
    <t>Entry ID: 2078, Product: Member Two</t>
  </si>
  <si>
    <t>ch_3Pvj1rL2mw6tzYKU1Dz87165</t>
  </si>
  <si>
    <t>Entry ID: 2079, Product: non-Member Two</t>
  </si>
  <si>
    <t>ch_3PvkX3L2mw6tzYKU0TBVmjrQ</t>
  </si>
  <si>
    <t>Entry ID: 2080, Product: Member Two</t>
  </si>
  <si>
    <t>ch_3Pvy3VL2mw6tzYKU1N733K4l</t>
  </si>
  <si>
    <t>Entry ID: 2081, Product: Member One</t>
  </si>
  <si>
    <t>ch_3PvzJdL2mw6tzYKU1AQlCHJD</t>
  </si>
  <si>
    <t>Entry ID: 2082, Product: non-Member One</t>
  </si>
  <si>
    <t>ch_3Pw0WQL2mw6tzYKU1SA3AgmF</t>
  </si>
  <si>
    <t>Entry ID: 2083, Product: Member Two</t>
  </si>
  <si>
    <t>ch_3Pw0bFL2mw6tzYKU1iABqP10</t>
  </si>
  <si>
    <t>Entry ID: 2084, Product: Member One</t>
  </si>
  <si>
    <t>ch_3Pw0zSL2mw6tzYKU1xPhAUaz</t>
  </si>
  <si>
    <t>Entry ID: 2085, Product: non-Member Two</t>
  </si>
  <si>
    <t>ch_3Pw16fL2mw6tzYKU1Uqh5JSF</t>
  </si>
  <si>
    <t>Entry ID: 2086, Product: Member Two</t>
  </si>
  <si>
    <t>ch_3Pw1ZpL2mw6tzYKU05rfwzal</t>
  </si>
  <si>
    <t>Entry ID: 2087, Product: Member Two</t>
  </si>
  <si>
    <t>ch_3Pw1dJL2mw6tzYKU1TXxhVJU</t>
  </si>
  <si>
    <t>Entry ID: 2088, Product: Member Two</t>
  </si>
  <si>
    <t>ch_3Pw1l0L2mw6tzYKU1pCyATtn</t>
  </si>
  <si>
    <t>Entry ID: 2089, Product: Member Two</t>
  </si>
  <si>
    <t>ch_3Pw1ySL2mw6tzYKU1JPm8G0M</t>
  </si>
  <si>
    <t>Entry ID: 2090, Product: non-Member Two</t>
  </si>
  <si>
    <t>ch_3Pw3MTL2mw6tzYKU1oacScoE</t>
  </si>
  <si>
    <t>Entry ID: 2091, Product: Member Two</t>
  </si>
  <si>
    <t>ch_3Pw3FKL2mw6tzYKU12msCUel</t>
  </si>
  <si>
    <t>Entry ID: 2092, Product: non-Member Two</t>
  </si>
  <si>
    <t>ch_3Pw63LL2mw6tzYKU1PMU6Z3o</t>
  </si>
  <si>
    <t>Entry ID: 2094, Product: Member One</t>
  </si>
  <si>
    <t>ch_3Pw7cyL2mw6tzYKU0nOsKufs</t>
  </si>
  <si>
    <t>Entry ID: 2095, Product: non-Member Two</t>
  </si>
  <si>
    <t>ch_3PwAPxL2mw6tzYKU0Ej1PZJB</t>
  </si>
  <si>
    <t>Entry ID: 2096, Product: non-Member One</t>
  </si>
  <si>
    <t>ch_3PwBI4L2mw6tzYKU0StYKmuN</t>
  </si>
  <si>
    <t>Entry ID: 2097, Product: non-Member Two</t>
  </si>
  <si>
    <t>ch_3PwKQlL2mw6tzYKU1vEXXPDx</t>
  </si>
  <si>
    <t>Entry ID: 2098, Product: non-Member One</t>
  </si>
  <si>
    <t>ch_3PwLspL2mw6tzYKU1TPTItod</t>
  </si>
  <si>
    <t>Entry ID: 2100, Product: Member Two</t>
  </si>
  <si>
    <t>ch_3PwM2lL2mw6tzYKU0OrExugy</t>
  </si>
  <si>
    <t>Entry ID: 2101, Product: non-Member One</t>
  </si>
  <si>
    <t>ch_3PwMDRL2mw6tzYKU1bA8ahTM</t>
  </si>
  <si>
    <t>Entry ID: 2102, Product: Member Two</t>
  </si>
  <si>
    <t>ch_3PwMXfL2mw6tzYKU1kIst3By</t>
  </si>
  <si>
    <t>Entry ID: 2103, Product: non-Member One</t>
  </si>
  <si>
    <t>ch_3PwMa2L2mw6tzYKU1BgMW4sz</t>
  </si>
  <si>
    <t>Entry ID: 2104, Product: non-Member Two</t>
  </si>
  <si>
    <t>ch_3PwN7rL2mw6tzYKU0ObTU2BA</t>
  </si>
  <si>
    <t>Entry ID: 2105, Product: non-Member One</t>
  </si>
  <si>
    <t>ch_3PwNO0L2mw6tzYKU1DW5GDxP</t>
  </si>
  <si>
    <t>Entry ID: 2106, Product: non-Member Two</t>
  </si>
  <si>
    <t>ch_3PwNfKL2mw6tzYKU1zSg97w8</t>
  </si>
  <si>
    <t>Entry ID: 2107, Product: Member One</t>
  </si>
  <si>
    <t>ch_3PwPCoL2mw6tzYKU1nHDzP2x</t>
  </si>
  <si>
    <t>Entry ID: 2108, Product: non-Member One</t>
  </si>
  <si>
    <t>ch_3PwPZZL2mw6tzYKU1y2Lv9Oh</t>
  </si>
  <si>
    <t>Entry ID: 2109, Product: Member One</t>
  </si>
  <si>
    <t>ch_3PwPiRL2mw6tzYKU1ExweqI3</t>
  </si>
  <si>
    <t>Entry ID: 2110, Product: non-Member Two</t>
  </si>
  <si>
    <t>ch_3PwS0VL2mw6tzYKU1EuW8TE4</t>
  </si>
  <si>
    <t>Entry ID: 2111, Product: non-Member Two</t>
  </si>
  <si>
    <t>ch_3PwS3LL2mw6tzYKU1bXOF3He</t>
  </si>
  <si>
    <t>Entry ID: 2112, Product: non-Member Two</t>
  </si>
  <si>
    <t>ch_3PwSJIL2mw6tzYKU0OpEfuur</t>
  </si>
  <si>
    <t>Entry ID: 2113, Product: Member One</t>
  </si>
  <si>
    <t>ch_3PwSeiL2mw6tzYKU1kjce8oD</t>
  </si>
  <si>
    <t>Entry ID: 2114, Product: Member One</t>
  </si>
  <si>
    <t>ch_3PwTIZL2mw6tzYKU045jqvsr</t>
  </si>
  <si>
    <t>Entry ID: 2115, Product: non-Member One</t>
  </si>
  <si>
    <t>ch_3PwTWIL2mw6tzYKU1ii8EqXc</t>
  </si>
  <si>
    <t>Entry ID: 2116, Product: non-Member One</t>
  </si>
  <si>
    <t>ch_3PwTccL2mw6tzYKU1EUNcP3L</t>
  </si>
  <si>
    <t>Entry ID: 2117, Product: Member Two</t>
  </si>
  <si>
    <t>ch_3PwThqL2mw6tzYKU0nqNYimB</t>
  </si>
  <si>
    <t>Entry ID: 2118, Product: Member One</t>
  </si>
  <si>
    <t>ch_3PwTmuL2mw6tzYKU0A8oK60T</t>
  </si>
  <si>
    <t>Entry ID: 2119, Product: non-Member Two</t>
  </si>
  <si>
    <t>ch_3PwUifL2mw6tzYKU1KrpWtCx</t>
  </si>
  <si>
    <t>Entry ID: 2120, Product: Member Two</t>
  </si>
  <si>
    <t>ch_3PwVa2L2mw6tzYKU0wrlDnir</t>
  </si>
  <si>
    <t>Entry ID: 2121, Product: non-Member Two</t>
  </si>
  <si>
    <t>ch_3PwY0vL2mw6tzYKU1yxzmE93</t>
  </si>
  <si>
    <t>Entry ID: 2122, Product: non-Member Two</t>
  </si>
  <si>
    <t>ch_3Pwfe3L2mw6tzYKU168G7fTR</t>
  </si>
  <si>
    <t>Entry ID: 2123, Product: non-Member Two</t>
  </si>
  <si>
    <t>ch_3Pwh3YL2mw6tzYKU0sroYatN</t>
  </si>
  <si>
    <t>Entry ID: 2124, Product: non-Member Two</t>
  </si>
  <si>
    <t>ch_3PwhCVL2mw6tzYKU1fCvPpwG</t>
  </si>
  <si>
    <t>Entry ID: 2125, Product: non-Member Two</t>
  </si>
  <si>
    <t>ch_3PwhCrL2mw6tzYKU0WxtC52K</t>
  </si>
  <si>
    <t>Entry ID: 2126, Product: Member Two</t>
  </si>
  <si>
    <t>ch_3PwiDpL2mw6tzYKU0d3CELDy</t>
  </si>
  <si>
    <t>Entry ID: 2127, Product: Member Two</t>
  </si>
  <si>
    <t>ch_3PwiEsL2mw6tzYKU1zAPVibj</t>
  </si>
  <si>
    <t>Entry ID: 2128, Product: non-Member Two</t>
  </si>
  <si>
    <t>ch_3PwiPmL2mw6tzYKU0LUVWhyR</t>
  </si>
  <si>
    <t>Entry ID: 2129, Product: Member Two</t>
  </si>
  <si>
    <t>ch_3Pwic1L2mw6tzYKU0Dka8vZL</t>
  </si>
  <si>
    <t>Entry ID: 2130, Product: non-Member Two</t>
  </si>
  <si>
    <t>ch_3PwiYgL2mw6tzYKU0bZ7tgpk</t>
  </si>
  <si>
    <t>Entry ID: 2131, Product: non-Member Two</t>
  </si>
  <si>
    <t>ch_3PwiwEL2mw6tzYKU1InFFs06</t>
  </si>
  <si>
    <t>Entry ID: 2132, Product: non-Member One</t>
  </si>
  <si>
    <t>ch_3PwjDZL2mw6tzYKU0SNEHSMx</t>
  </si>
  <si>
    <t>Entry ID: 2133, Product: Member Two</t>
  </si>
  <si>
    <t>ch_3PwjIEL2mw6tzYKU1vLz8JRU</t>
  </si>
  <si>
    <t>Entry ID: 2134, Product: non-Member One</t>
  </si>
  <si>
    <t>ch_3Pwjh1L2mw6tzYKU1djOrBDK</t>
  </si>
  <si>
    <t>Entry ID: 2135, Product: Member Two</t>
  </si>
  <si>
    <t>ch_3Pwjp4L2mw6tzYKU0ACrN3e2</t>
  </si>
  <si>
    <t>Entry ID: 2136, Product: non-Member Two</t>
  </si>
  <si>
    <t>ch_3PwjwqL2mw6tzYKU1fE0TZn0</t>
  </si>
  <si>
    <t>Entry ID: 2137, Product: non-Member One</t>
  </si>
  <si>
    <t>ch_3PwkJRL2mw6tzYKU1eeQ6JeL</t>
  </si>
  <si>
    <t>Entry ID: 2138, Product: non-Member One</t>
  </si>
  <si>
    <t>ch_3PwkdzL2mw6tzYKU0isM4GXL</t>
  </si>
  <si>
    <t>Entry ID: 2139, Product: non-Member Two</t>
  </si>
  <si>
    <t>ch_3PwkkQL2mw6tzYKU0dPy3yoS</t>
  </si>
  <si>
    <t>Entry ID: 2140, Product: Member Two</t>
  </si>
  <si>
    <t>ch_3PwkzYL2mw6tzYKU1xupnUvw</t>
  </si>
  <si>
    <t>Entry ID: 2141, Product: non-Member One</t>
  </si>
  <si>
    <t>ch_3Pwl0XL2mw6tzYKU1047fuAl</t>
  </si>
  <si>
    <t>Entry ID: 2142, Product: non-Member One</t>
  </si>
  <si>
    <t>ch_3Pwl9EL2mw6tzYKU0raZWSw4</t>
  </si>
  <si>
    <t>Entry ID: 2143, Product: Member Two</t>
  </si>
  <si>
    <t>ch_3PwlMWL2mw6tzYKU0HkoxlIh</t>
  </si>
  <si>
    <t>Entry ID: 2144, Product: non-Member One</t>
  </si>
  <si>
    <t>ch_3PwlSlL2mw6tzYKU0udeQlmq</t>
  </si>
  <si>
    <t>Entry ID: 2145, Product: non-Member Two</t>
  </si>
  <si>
    <t>ch_3PwlkUL2mw6tzYKU0M4FpKdV</t>
  </si>
  <si>
    <t>Entry ID: 2146, Product: Member Two</t>
  </si>
  <si>
    <t>ch_3PwlraL2mw6tzYKU1634eAfd</t>
  </si>
  <si>
    <t>Entry ID: 2147, Product: non-Member Two</t>
  </si>
  <si>
    <t>ch_3PwlsnL2mw6tzYKU0ZFmAJST</t>
  </si>
  <si>
    <t>Entry ID: 2148, Product: Member Two</t>
  </si>
  <si>
    <t>ch_3PwmEBL2mw6tzYKU1eOd4Idd</t>
  </si>
  <si>
    <t>Entry ID: 2149, Product: non-Member Two</t>
  </si>
  <si>
    <t>ch_3PwmTyL2mw6tzYKU1I864KHQ</t>
  </si>
  <si>
    <t>Entry ID: 2150, Product: non-Member Two</t>
  </si>
  <si>
    <t>ch_3PwmqML2mw6tzYKU0u9YDaXm</t>
  </si>
  <si>
    <t>Entry ID: 2151, Product: non-Member One</t>
  </si>
  <si>
    <t>ch_3PwnIEL2mw6tzYKU1nUFwQ76</t>
  </si>
  <si>
    <t>Entry ID: 2152, Product: non-Member Two</t>
  </si>
  <si>
    <t>ch_3PwnKEL2mw6tzYKU0VOFdVjK</t>
  </si>
  <si>
    <t>Entry ID: 2153, Product: non-Member Two</t>
  </si>
  <si>
    <t>ch_3PwnTnL2mw6tzYKU0SFONbqC</t>
  </si>
  <si>
    <t>Entry ID: 2155, Product: Member One</t>
  </si>
  <si>
    <t>ch_3PwnepL2mw6tzYKU0y7fbYPB</t>
  </si>
  <si>
    <t>Entry ID: 2156, Product: non-Member Two</t>
  </si>
  <si>
    <t>ch_3PwnvdL2mw6tzYKU0j9CGyIB</t>
  </si>
  <si>
    <t>Entry ID: 2157, Product: Member One</t>
  </si>
  <si>
    <t>ch_3Pwo3dL2mw6tzYKU0UbPuFtr</t>
  </si>
  <si>
    <t>Entry ID: 2158, Product: Member Two</t>
  </si>
  <si>
    <t>ch_3PwoIRL2mw6tzYKU1ce9bBR5</t>
  </si>
  <si>
    <t>Entry ID: 2159, Product: non-Member One</t>
  </si>
  <si>
    <t>ch_3PwoQpL2mw6tzYKU1wqcXvyf</t>
  </si>
  <si>
    <t>Entry ID: 2160, Product: non-Member Two</t>
  </si>
  <si>
    <t>ch_3PwoRUL2mw6tzYKU0EDnY7bB</t>
  </si>
  <si>
    <t>Entry ID: 2161, Product: non-Member Two</t>
  </si>
  <si>
    <t>ch_3PwoWYL2mw6tzYKU1zemOdb9</t>
  </si>
  <si>
    <t>Entry ID: 2162, Product: Member Two</t>
  </si>
  <si>
    <t>ch_3PwovDL2mw6tzYKU10kENC0e</t>
  </si>
  <si>
    <t>Entry ID: 2163, Product: Member One</t>
  </si>
  <si>
    <t>ch_3PwozdL2mw6tzYKU1RdzMhAv</t>
  </si>
  <si>
    <t>Entry ID: 2164, Product: non-Member Two</t>
  </si>
  <si>
    <t>ch_3PwpYEL2mw6tzYKU0g3qTPYI</t>
  </si>
  <si>
    <t>Entry ID: 2165, Product: non-Member Two</t>
  </si>
  <si>
    <t>ch_3PwpaHL2mw6tzYKU1esXniBM</t>
  </si>
  <si>
    <t>Entry ID: 2166, Product: Member One</t>
  </si>
  <si>
    <t>ch_3PwpliL2mw6tzYKU0Jv2uEyE</t>
  </si>
  <si>
    <t>Entry ID: 2167, Product: non-Member Two</t>
  </si>
  <si>
    <t>ch_3PwpxrL2mw6tzYKU0R9v50Ks</t>
  </si>
  <si>
    <t>Entry ID: 2168, Product: Member Two</t>
  </si>
  <si>
    <t>ch_3Pwq4oL2mw6tzYKU16kUncE2</t>
  </si>
  <si>
    <t>Entry ID: 2169, Product: non-Member Two</t>
  </si>
  <si>
    <t>ch_3PwqKJL2mw6tzYKU0IiAj0tT</t>
  </si>
  <si>
    <t>Entry ID: 2170, Product: non-Member One</t>
  </si>
  <si>
    <t>ch_3PwqOBL2mw6tzYKU1AmAgWNY</t>
  </si>
  <si>
    <t>Entry ID: 2171, Product: non-Member Two</t>
  </si>
  <si>
    <t>ch_3PwrHsL2mw6tzYKU0BwPfXlN</t>
  </si>
  <si>
    <t>Entry ID: 2172, Product: non-Member Two</t>
  </si>
  <si>
    <t>ch_3PwrnwL2mw6tzYKU12ZgtxBh</t>
  </si>
  <si>
    <t>Entry ID: 2174, Product: non-Member Two</t>
  </si>
  <si>
    <t>Customer ID</t>
  </si>
  <si>
    <t>Customer Description</t>
  </si>
  <si>
    <t>Customer Email</t>
  </si>
  <si>
    <t>Invoice ID</t>
  </si>
  <si>
    <t>cus_N5wcS2tn0YjKhf</t>
  </si>
  <si>
    <t>mark@markdraisey.com</t>
  </si>
  <si>
    <t>in_1OU4hIL2mw6tzYKULyaNnU1g</t>
  </si>
  <si>
    <t>po_1OUKF0L2mw6tzYKUGilCQ0e8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</si>
  <si>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</si>
  <si>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</si>
  <si>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</si>
  <si>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</si>
  <si>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</si>
  <si>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</si>
  <si>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in_1OUAzBL2mw6tzYKUwQorpNBA</t>
  </si>
  <si>
    <t>cus_N6NillQLehmCoA</t>
  </si>
  <si>
    <t>info@jennifer-newman.com</t>
  </si>
  <si>
    <t>in_1OUUvjL2mw6tzYKU9VlJ5S97</t>
  </si>
  <si>
    <t>po_1OUgstL2mw6tzYKUQlexrXFB</t>
  </si>
  <si>
    <t>cus_PJ8HiMlftBojuK</t>
  </si>
  <si>
    <t>gerrycolesprints@btinternet.com</t>
  </si>
  <si>
    <t>cus_PJ9Rop5TW0vpNK</t>
  </si>
  <si>
    <t>gtaylor44@aol.com</t>
  </si>
  <si>
    <t>cus_N6PmD13BvMJVdN</t>
  </si>
  <si>
    <t>ruth@ruthsportraits.com</t>
  </si>
  <si>
    <t>in_1OUWvrL2mw6tzYKUfrWSRwDW</t>
  </si>
  <si>
    <t>cus_PKIxAR15QEs4nO</t>
  </si>
  <si>
    <t>liz.m@day2.co.uk</t>
  </si>
  <si>
    <t>po_1OWVEeL2mw6tzYKU5izpnufZ</t>
  </si>
  <si>
    <t>cus_N6JJ41haNrClt5</t>
  </si>
  <si>
    <t>sallyc500@gmail.com</t>
  </si>
  <si>
    <t>cus_N5G68y9CqxWKJA</t>
  </si>
  <si>
    <t>lin@linkerrdesign.co.uk</t>
  </si>
  <si>
    <t>in_1OWNwFL2mw6tzYKUuCdptaey</t>
  </si>
  <si>
    <t>cus_MzHqdLEYKjTqiT</t>
  </si>
  <si>
    <t>fwr.723@gmail.com</t>
  </si>
  <si>
    <t>po_1OXFOpL2mw6tzYKUlYLVf5RS</t>
  </si>
  <si>
    <t>cus_PM4G3NeqZNnLMr</t>
  </si>
  <si>
    <t>carole@ticktocksocial.com</t>
  </si>
  <si>
    <t>po_1OXa7OL2mw6tzYKUyPEqscV9</t>
  </si>
  <si>
    <t>cus_PM952Yc1O4A9N3</t>
  </si>
  <si>
    <t>antony.perry@future-work.co.uk</t>
  </si>
  <si>
    <t>cus_N9iZY97CVOieQ9</t>
  </si>
  <si>
    <t>yvette@yvettephillipsart.com</t>
  </si>
  <si>
    <t>in_1OXj6sL2mw6tzYKUwT5i8zB9</t>
  </si>
  <si>
    <t>po_1OYhqjL2mw6tzYKUIgBC4cOA</t>
  </si>
  <si>
    <t>cus_PMTOsPoxrDBORL</t>
  </si>
  <si>
    <t>paulrichardtomlinson@gmail.com</t>
  </si>
  <si>
    <t>cus_N2HCxZ7fVljD74</t>
  </si>
  <si>
    <t>design@organgraphic.com</t>
  </si>
  <si>
    <t>cus_NAWuKlf73bJRA3</t>
  </si>
  <si>
    <t>marie@marie-robinson.com</t>
  </si>
  <si>
    <t>in_1OYVpAL2mw6tzYKUSOjsLZVZ</t>
  </si>
  <si>
    <t>po_1OZ2fxL2mw6tzYKUC95OkuSH</t>
  </si>
  <si>
    <t>cus_NAqOZeI4Cm1AUa</t>
  </si>
  <si>
    <t>markrclay@icloud.com</t>
  </si>
  <si>
    <t>in_1OYoh5L2mw6tzYKUGJyJCDZf</t>
  </si>
  <si>
    <t>cus_N4qX1Cl4GG9qcE</t>
  </si>
  <si>
    <t>myrica@btinternet.com</t>
  </si>
  <si>
    <t>po_1OZlJzL2mw6tzYKUkzhfEkiM</t>
  </si>
  <si>
    <t>cus_POSonl74V14pg3</t>
  </si>
  <si>
    <t>sallyannestewart@gmail.com</t>
  </si>
  <si>
    <t>cus_NDV0I1rUIuNPII</t>
  </si>
  <si>
    <t>laura.eagle1@ntlworld.com</t>
  </si>
  <si>
    <t>in_1ObNznL2mw6tzYKUabLwDpeS</t>
  </si>
  <si>
    <t>po_1Obf68L2mw6tzYKUT7qAHIwh</t>
  </si>
  <si>
    <t>cus_PQGCGNStXdnez0</t>
  </si>
  <si>
    <t>d.reedelliott@gmail.com</t>
  </si>
  <si>
    <t>cus_PQYV7SvpjpggcN</t>
  </si>
  <si>
    <t>lw@definitivedesign.co.uk</t>
  </si>
  <si>
    <t>po_1Oby22L2mw6tzYKUm7Di48zf</t>
  </si>
  <si>
    <t>cus_MypqsFQCRhmqev</t>
  </si>
  <si>
    <t>hmjvickery@gmail.com</t>
  </si>
  <si>
    <t>cus_PQaTnIzy0X9yeF</t>
  </si>
  <si>
    <t>spackmansarah@hotmail.com</t>
  </si>
  <si>
    <t>cus_NCfaocWZ0Yj0vz</t>
  </si>
  <si>
    <t>suzannecabell@aol.com</t>
  </si>
  <si>
    <t>cus_N6NS0o8qJe7Y2q</t>
  </si>
  <si>
    <t>fredricacraig@yahoo.co.uk</t>
  </si>
  <si>
    <t>cus_PQgebmumjAWdZa</t>
  </si>
  <si>
    <t>annspencer14@yahoo.co.uk</t>
  </si>
  <si>
    <t>cus_PQgku1uOK18DpR</t>
  </si>
  <si>
    <t>alex@alexandraolding.co.uk</t>
  </si>
  <si>
    <t>cus_PQso3QcoNB2c0x</t>
  </si>
  <si>
    <t>lesleyyoung44@aol.com</t>
  </si>
  <si>
    <t>po_1OcIL7L2mw6tzYKU5d6NadxM</t>
  </si>
  <si>
    <t>cus_PR3PyPmLXVE2SY</t>
  </si>
  <si>
    <t>robindanely@gmail.com</t>
  </si>
  <si>
    <t>cus_PR3j5BtTbJx4f2</t>
  </si>
  <si>
    <t>alan@alanfranklin.net</t>
  </si>
  <si>
    <t>cus_PR6HVRqQxyyO9v</t>
  </si>
  <si>
    <t>akolos337@gmail.com</t>
  </si>
  <si>
    <t>cus_N63FE0n0AL7mdT</t>
  </si>
  <si>
    <t>sally@sjobling.com</t>
  </si>
  <si>
    <t>po_1OceYKL2mw6tzYKUzVr6iySG</t>
  </si>
  <si>
    <t>cus_PRK62mvtfCx0W9</t>
  </si>
  <si>
    <t>info@kathrynacton.co.uk</t>
  </si>
  <si>
    <t>cus_PRKLGIQTo5GgTn</t>
  </si>
  <si>
    <t>info@paul-acton.co.uk</t>
  </si>
  <si>
    <t>cus_PROwQclxRsmcVA</t>
  </si>
  <si>
    <t>davidbliss67@hotmail.com</t>
  </si>
  <si>
    <t>cus_NAEaA8VpKCDJbr</t>
  </si>
  <si>
    <t>sarahwillsbrown@gmail.com</t>
  </si>
  <si>
    <t>cus_N7Vo7tb59UzQAw</t>
  </si>
  <si>
    <t>eirian.griffiths@btinternet.com</t>
  </si>
  <si>
    <t>po_1OdkIcL2mw6tzYKUNpZRgwxx</t>
  </si>
  <si>
    <t>cus_N77BYLYy9pvw7G</t>
  </si>
  <si>
    <t>annie_girling@hotmail.com</t>
  </si>
  <si>
    <t>cus_NFJ02TF8UdjPti</t>
  </si>
  <si>
    <t>joan.dutton@btopenworld.com</t>
  </si>
  <si>
    <t>in_1Od8MmL2mw6tzYKU3KFvu8i5</t>
  </si>
  <si>
    <t>po_1Oe6faL2mw6tzYKU2HXXsqE5</t>
  </si>
  <si>
    <t>cus_NDBjkgQbiNdOZQ</t>
  </si>
  <si>
    <t>sdearling@googlemail.com</t>
  </si>
  <si>
    <t>cus_PS9KfSjSdZhkcb</t>
  </si>
  <si>
    <t>camilla@camilladowse.co.uk</t>
  </si>
  <si>
    <t>cus_N6n588uqsksmVL</t>
  </si>
  <si>
    <t>Hettslj@gmail.com</t>
  </si>
  <si>
    <t>cus_N62yT1xIUiJnEq</t>
  </si>
  <si>
    <t>kayjamieson_7@hotmail.com</t>
  </si>
  <si>
    <t>cus_PSv84V3kIG6Wmd</t>
  </si>
  <si>
    <t>osterbarbara@hotmail.com</t>
  </si>
  <si>
    <t>cus_PSvGgrFtmRxlQy</t>
  </si>
  <si>
    <t>shepherdmarie@icloud.com</t>
  </si>
  <si>
    <t>cus_PTBTGWslpXmFrk</t>
  </si>
  <si>
    <t>info@peterkeegan.com</t>
  </si>
  <si>
    <t>po_1OeV4mL2mw6tzYKUpVWu14WR</t>
  </si>
  <si>
    <t>cus_NGZx28YJwGVd67</t>
  </si>
  <si>
    <t>zelgamiller@yahoo.com</t>
  </si>
  <si>
    <t>in_1OeMm2L2mw6tzYKUi7Q4rNIm</t>
  </si>
  <si>
    <t>cus_PTLeAitFy3XwoZ</t>
  </si>
  <si>
    <t>andrew.mcneilejones@gmail.com</t>
  </si>
  <si>
    <t>cus_PTaYoCCsmkER0k</t>
  </si>
  <si>
    <t>graemenoble@btopenworld.com</t>
  </si>
  <si>
    <t>po_1OepxxL2mw6tzYKUY4IA8Mz9</t>
  </si>
  <si>
    <t>cus_N8KQaERzXH63Ko</t>
  </si>
  <si>
    <t>emmacoleman_jones@hotmail.com</t>
  </si>
  <si>
    <t>po_1OfBtXL2mw6tzYKUBPthTuqn</t>
  </si>
  <si>
    <t>cus_N5yYWUuDRbdPwx</t>
  </si>
  <si>
    <t>fionalucywhitehouse@gmail.com</t>
  </si>
  <si>
    <t>cus_PVAhNP76Czr78k</t>
  </si>
  <si>
    <t>emmettcasley@gmail.com</t>
  </si>
  <si>
    <t>po_1OgeTAL2mw6tzYKU8TUXsH6I</t>
  </si>
  <si>
    <t>cus_PVZw6avAZLZFZN</t>
  </si>
  <si>
    <t>marianhyland@hotmail.co.uk</t>
  </si>
  <si>
    <t>cus_NDwaJIPgvRZXbS</t>
  </si>
  <si>
    <t>charlottehewson@icloud.com</t>
  </si>
  <si>
    <t>in_1ObofML2mw6tzYKUVaYADwEy</t>
  </si>
  <si>
    <t>po_1OjBbBL2mw6tzYKUmfjbp2lG</t>
  </si>
  <si>
    <t>cus_PYDX0qotvgeV5V</t>
  </si>
  <si>
    <t>mmplumm@gmail.com</t>
  </si>
  <si>
    <t>cus_NWvOEOdj9d6TFx</t>
  </si>
  <si>
    <t>rae.light@unrulysun.net</t>
  </si>
  <si>
    <t>po_1OjZupL2mw6tzYKUNjbINp3V</t>
  </si>
  <si>
    <t>cus_PZF0vdYhPyn9i1</t>
  </si>
  <si>
    <t>info@tobymichael.co.uk</t>
  </si>
  <si>
    <t>po_1OkGhDL2mw6tzYKUd0rNVUF3</t>
  </si>
  <si>
    <t>po_1OlkimL2mw6tzYKUifQY2JBF</t>
  </si>
  <si>
    <t>po_1Om7UJL2mw6tzYKU5DJvixIN</t>
  </si>
  <si>
    <t>po_1OmT4QL2mw6tzYKUnthwpJ7V</t>
  </si>
  <si>
    <t>po_1Omo1FL2mw6tzYKUjHgmUc4z</t>
  </si>
  <si>
    <t>po_1OoGBWL2mw6tzYKUROm57LM0</t>
  </si>
  <si>
    <t>po_1OoeZxL2mw6tzYKULElCpaGm</t>
  </si>
  <si>
    <t>po_1Op10wL2mw6tzYKUlRhiIuES</t>
  </si>
  <si>
    <t>po_1OpLOfL2mw6tzYKUJ8VCyawD</t>
  </si>
  <si>
    <t>cus_NS571joRcD5jnx</t>
  </si>
  <si>
    <t>Kevin Scully (kevinscully@btinternet.com)</t>
  </si>
  <si>
    <t>kevinscully@btinternet.com</t>
  </si>
  <si>
    <t>in_1OprVpL2mw6tzYKU08p1Trqp</t>
  </si>
  <si>
    <t>po_1OqnTfL2mw6tzYKUIDH10yAB</t>
  </si>
  <si>
    <t>po_1OrBVsL2mw6tzYKUDGpXdOv8</t>
  </si>
  <si>
    <t>po_1OrYW7L2mw6tzYKUGZsbgyGz</t>
  </si>
  <si>
    <t>cus_NC6QfsjFNAPhdD</t>
  </si>
  <si>
    <t>Paul Minter (paulminter1@outlook.com)</t>
  </si>
  <si>
    <t>paulminter1@outlook.com</t>
  </si>
  <si>
    <t>po_1OrshYL2mw6tzYKUb6hHoJqM</t>
  </si>
  <si>
    <t>cus_Ph7CFYLqJFT6Iw</t>
  </si>
  <si>
    <t>Giles barraclough (gn.barraclough@ntlworld.com)</t>
  </si>
  <si>
    <t>po_1OsyUnL2mw6tzYKUja02cO1X</t>
  </si>
  <si>
    <t>po_1OtKkEL2mw6tzYKU2OOYUjVP</t>
  </si>
  <si>
    <t>po_1OtjKHL2mw6tzYKUlrx8E6rA</t>
  </si>
  <si>
    <t>po_1Ou3kmL2mw6tzYKUKY26KjeR</t>
  </si>
  <si>
    <t>cus_NWWSlWfLR2sAxw</t>
  </si>
  <si>
    <t>Jenny Lister (jennifer_a_lister@hotmail.com)</t>
  </si>
  <si>
    <t>jennifer_a_lister@hotmail.com</t>
  </si>
  <si>
    <t>in_1Ou9rwL2mw6tzYKUHe9VvVLJ</t>
  </si>
  <si>
    <t>po_1OuQ4NL2mw6tzYKUw4aTOrKp</t>
  </si>
  <si>
    <t>po_1OyQ7rL2mw6tzYKUOCiLaYHU</t>
  </si>
  <si>
    <t>cus_Q1cSnpp0DLbS8q</t>
  </si>
  <si>
    <t>margaret@hauser.myzen.co.uk (margaret@hauser.myzen.co.uk)</t>
  </si>
  <si>
    <t>margaret@hauser.myzen.co.uk</t>
  </si>
  <si>
    <t>po_1PBrRUL2mw6tzYKURlFEgMoi</t>
  </si>
  <si>
    <t>cus_N5g23Jth89Q7Fa</t>
  </si>
  <si>
    <t>Julia Engelhardt (julia@juliaengelhardt.co.uk)</t>
  </si>
  <si>
    <t>julia@juliaengelhardt.co.uk</t>
  </si>
  <si>
    <t>po_1PCBlVL2mw6tzYKUUBIr2zY3</t>
  </si>
  <si>
    <t>cus_N140BHeMfI2j1U</t>
  </si>
  <si>
    <t>Jim Robinson (robinson.916@btinternet.com)</t>
  </si>
  <si>
    <t>robinson.916@btinternet.com</t>
  </si>
  <si>
    <t>po_1PDdFnL2mw6tzYKUnxftWohS</t>
  </si>
  <si>
    <t>cus_N5g8DffbPiL4o0</t>
  </si>
  <si>
    <t>Paul Whitehouse (whitehousepapm@gmail.com)</t>
  </si>
  <si>
    <t>whitehousepapm@gmail.com</t>
  </si>
  <si>
    <t>po_1PHGQyL2mw6tzYKUt6H2FJRK</t>
  </si>
  <si>
    <t>cus_N8JHGBymBTT0hu</t>
  </si>
  <si>
    <t>Claire Christie Sadler (clairechristie5@gmail.com)</t>
  </si>
  <si>
    <t>clairechristie5@gmail.com</t>
  </si>
  <si>
    <t>po_1PM1IaL2mw6tzYKUpniCq1yW</t>
  </si>
  <si>
    <t>cus_N63gnGfFYyZhRR</t>
  </si>
  <si>
    <t>Polly Walshe (pollywalshe@gmail.com)</t>
  </si>
  <si>
    <t>pollywalshe@gmail.com</t>
  </si>
  <si>
    <t>po_1POCKyL2mw6tzYKUtDzb9nEo</t>
  </si>
  <si>
    <t>cus_N6UtJGvQeKgdi7</t>
  </si>
  <si>
    <t>Antonia Glynne Jones (a.glynnejones@outlook.com)</t>
  </si>
  <si>
    <t>a.glynnejones@outlook.com</t>
  </si>
  <si>
    <t>po_1PaUMtL2mw6tzYKUhkWFY30j</t>
  </si>
  <si>
    <t>po_1PnB5ZL2mw6tzYKU1jhCraym</t>
  </si>
  <si>
    <t>po_1PnXpuL2mw6tzYKUJWMXsTgR</t>
  </si>
  <si>
    <t>po_1PnxJHL2mw6tzYKUhzZhURwR</t>
  </si>
  <si>
    <t>po_1PoFfgL2mw6tzYKUAxo3WM7P</t>
  </si>
  <si>
    <t>po_1PpLBZL2mw6tzYKUfS1IARBf</t>
  </si>
  <si>
    <t>po_1PphV9L2mw6tzYKUNkCXBPAF</t>
  </si>
  <si>
    <t>po_1Pq5iZL2mw6tzYKUMgOOVlyW</t>
  </si>
  <si>
    <t>po_1PqRyTL2mw6tzYKUNUfwgnjJ</t>
  </si>
  <si>
    <t>po_1PqmcoL2mw6tzYKUaXNhV593</t>
  </si>
  <si>
    <t>po_1PsEQEL2mw6tzYKUBKoF5BuS</t>
  </si>
  <si>
    <t>po_1PsakxL2mw6tzYKUpDSvOupx</t>
  </si>
  <si>
    <t>cus_Qk1EJeAXmKbjoa</t>
  </si>
  <si>
    <t>Sheila (sheilahore@hotmail.com)</t>
  </si>
  <si>
    <t>sheilahore@hotmail.com</t>
  </si>
  <si>
    <t>in_1PsXCzL2mw6tzYKUIxTdS4yc</t>
  </si>
  <si>
    <t>po_1PsyU3L2mw6tzYKUvH7AYdPN</t>
  </si>
  <si>
    <t>po_1PtJuXL2mw6tzYKUl8zUpkjR</t>
  </si>
  <si>
    <t>po_1PuQzRL2mw6tzYKUQXOnceYt</t>
  </si>
  <si>
    <t>po_1PumJhL2mw6tzYKUylphdBJY</t>
  </si>
  <si>
    <t>po_1PvAM4L2mw6tzYKUeJIQDkwe</t>
  </si>
  <si>
    <t>po_1PvWZTL2mw6tzYKU3AI1RF1A</t>
  </si>
  <si>
    <t>po_1PvrueL2mw6tzYKUa6roTymD</t>
  </si>
  <si>
    <t>po_1PwxlwL2mw6tzYKUL6Wyvbe6</t>
  </si>
  <si>
    <t>po_1PxJxQL2mw6tzYKUmXPhFQzU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</si>
  <si>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</si>
  <si>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</si>
  <si>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</si>
  <si>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</si>
  <si>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</si>
  <si>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</si>
  <si>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</si>
  <si>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pm_1MLkiuL2mw6tzYKUD6DHvDwG</t>
  </si>
  <si>
    <t>pm_1OU73DL2mw6tzYKUOREyqapw</t>
  </si>
  <si>
    <t>pm_1OUB6zL2mw6tzYKUyA36xQb1</t>
  </si>
  <si>
    <t>pm_1MLr05L2mw6tzYKUFRdXenjH</t>
  </si>
  <si>
    <t>pm_1MMAwcL2mw6tzYKUF3AQam5e</t>
  </si>
  <si>
    <t>pm_1OUW0cL2mw6tzYKU3wkdIhas</t>
  </si>
  <si>
    <t>pm_1OUX8zL2mw6tzYKUirLkIy9a</t>
  </si>
  <si>
    <t>pm_1NrN1tL2mw6tzYKUkkOlEDf0</t>
  </si>
  <si>
    <t>pm_1OVeLLL2mw6tzYKU9UkVwCTV</t>
  </si>
  <si>
    <t>pm_1OWEbFL2mw6tzYKUCs8yu0e6</t>
  </si>
  <si>
    <t>pm_1OVYS0L2mw6tzYKUTrpueFhJ</t>
  </si>
  <si>
    <t>pm_1OX2SDL2mw6tzYKU9JyZY8cO</t>
  </si>
  <si>
    <t>pm_1OXM7XL2mw6tzYKUS8bGSyaE</t>
  </si>
  <si>
    <t>pm_1OXQnkL2mw6tzYKUCHlv36n6</t>
  </si>
  <si>
    <t>pm_1MPP8AL2mw6tzYKUaYevX54D</t>
  </si>
  <si>
    <t>pm_1OXkRsL2mw6tzYKUrkwPCwj0</t>
  </si>
  <si>
    <t>pm_1OXmYTL2mw6tzYKUwOHc2bTo</t>
  </si>
  <si>
    <t>pm_1MQBqoL2mw6tzYKUJGH6gpIg</t>
  </si>
  <si>
    <t>pm_1OVytEL2mw6tzYKUrgIqfeWg</t>
  </si>
  <si>
    <t>pm_1OZfcgL2mw6tzYKUPMliSTSW</t>
  </si>
  <si>
    <t>pm_1OZfsmL2mw6tzYKUSYnlxkIR</t>
  </si>
  <si>
    <t>pm_1MT41VL2mw6tzYKUR4dpanrU</t>
  </si>
  <si>
    <t>pm_1ObPg9L2mw6tzYKUm7cVD4Jb</t>
  </si>
  <si>
    <t>pm_1ObhO7L2mw6tzYKUzfPQ9MUM</t>
  </si>
  <si>
    <t>pm_1ObiLhL2mw6tzYKUswEsnwZL</t>
  </si>
  <si>
    <t>pm_1ObjIAL2mw6tzYKUL5jEJVHk</t>
  </si>
  <si>
    <t>pm_1ObjT1L2mw6tzYKUAnBjEa2L</t>
  </si>
  <si>
    <t>pm_1Obn2pL2mw6tzYKUn3PMjrMA</t>
  </si>
  <si>
    <t>pm_1ObpHBL2mw6tzYKUUVGSgHCW</t>
  </si>
  <si>
    <t>pm_1ObpMVL2mw6tzYKUp6kQqHzW</t>
  </si>
  <si>
    <t>pm_1Oc12eL2mw6tzYKU7MLYR5YQ</t>
  </si>
  <si>
    <t>pm_1Oc924L2mw6tzYKUkXJ7QmVR</t>
  </si>
  <si>
    <t>pm_1OcBIPL2mw6tzYKU0BlZYczE</t>
  </si>
  <si>
    <t>pm_1OcBbzL2mw6tzYKUU30AzAbi</t>
  </si>
  <si>
    <t>pm_1OcE54L2mw6tzYKUJlKL5i1x</t>
  </si>
  <si>
    <t>pm_1OcR8bL2mw6tzYKU1mtJ1zdC</t>
  </si>
  <si>
    <t>pm_1OcRSZL2mw6tzYKUXt1hwKnT</t>
  </si>
  <si>
    <t>pm_1OcRhDL2mw6tzYKUHI45YyKS</t>
  </si>
  <si>
    <t>pm_1OcW8GL2mw6tzYKUTgy00Xmh</t>
  </si>
  <si>
    <t>pm_1OcWAiL2mw6tzYKUIHomm1Dh</t>
  </si>
  <si>
    <t>pm_1Ocn5EL2mw6tzYKUybLyizpM</t>
  </si>
  <si>
    <t>pm_1OcorkL2mw6tzYKUlTrBsJvA</t>
  </si>
  <si>
    <t>pm_1OcYjcL2mw6tzYKU7rTOJ2vx</t>
  </si>
  <si>
    <t>pm_1OdAubL2mw6tzYKUWx9N9OkI</t>
  </si>
  <si>
    <t>pm_1OdF1fL2mw6tzYKU9Nbdp0Jj</t>
  </si>
  <si>
    <t>pm_1OdF6bL2mw6tzYKUINpn2APx</t>
  </si>
  <si>
    <t>pm_1OdymuL2mw6tzYKUpqDX6zcS</t>
  </si>
  <si>
    <t>pm_1OdzIOL2mw6tzYKUJvG3ksmz</t>
  </si>
  <si>
    <t>pm_1OdzQOL2mw6tzYKUdgwF6jNI</t>
  </si>
  <si>
    <t>pm_1OeF6XL2mw6tzYKUthnW8Mxy</t>
  </si>
  <si>
    <t>pm_1MW2nxL2mw6tzYKUkkHesgms</t>
  </si>
  <si>
    <t>pm_1OeOyGL2mw6tzYKUXYOj0wbh</t>
  </si>
  <si>
    <t>pm_1OedMuL2mw6tzYKUiCCWQ9Ky</t>
  </si>
  <si>
    <t>pm_1OekQJL2mw6tzYKUdGrRYRew</t>
  </si>
  <si>
    <t>pm_1OevfUL2mw6tzYKUwAu6eLKP</t>
  </si>
  <si>
    <t>pm_1Of1C3L2mw6tzYKUJvObKhkY</t>
  </si>
  <si>
    <t>pm_1OgAM2L2mw6tzYKUaCfjUiXa</t>
  </si>
  <si>
    <t>pm_1OgYmeL2mw6tzYKUQSDxq3nS</t>
  </si>
  <si>
    <t>pm_1OhbGIL2mw6tzYKUxX6BjYKj</t>
  </si>
  <si>
    <t>pm_1OihZrL2mw6tzYKUGx1vbsVb</t>
  </si>
  <si>
    <t>pm_1Oj76HL2mw6tzYKUGTbrhA3w</t>
  </si>
  <si>
    <t>pm_1OjT6oL2mw6tzYKUssjmJWax</t>
  </si>
  <si>
    <t>pm_1Ok6WXL2mw6tzYKU6lONMBIN</t>
  </si>
  <si>
    <t>pm_1OlUEGL2mw6tzYKUb8M4Bspr</t>
  </si>
  <si>
    <t>pm_1OlbAUL2mw6tzYKUAm7S40vP</t>
  </si>
  <si>
    <t>pm_1OlqgyL2mw6tzYKUzzcTU2vU</t>
  </si>
  <si>
    <t>pm_1Olr6AL2mw6tzYKUL1bOdKr1</t>
  </si>
  <si>
    <t>pm_1OlrqQL2mw6tzYKUpHZCFymF</t>
  </si>
  <si>
    <t>pm_1OluJzL2mw6tzYKUNQWF6wwf</t>
  </si>
  <si>
    <t>pm_1Olv8oL2mw6tzYKUV8qrLlI7</t>
  </si>
  <si>
    <t>pm_1OmBQaL2mw6tzYKUgbOqcZ7a</t>
  </si>
  <si>
    <t>pm_1OmLCWL2mw6tzYKUvXO1sFHI</t>
  </si>
  <si>
    <t>pm_1Omai6L2mw6tzYKU9TxAjWuh</t>
  </si>
  <si>
    <t>pm_1OnNmVL2mw6tzYKUwNdC8L3t</t>
  </si>
  <si>
    <t>pm_1OnQeQL2mw6tzYKUch3NYX46</t>
  </si>
  <si>
    <t>pm_1OngLzL2mw6tzYKUqAVnlbeR</t>
  </si>
  <si>
    <t>pm_1Onl0iL2mw6tzYKUn7UrBSmf</t>
  </si>
  <si>
    <t>pm_1OnnAsL2mw6tzYKUDpKbhBvp</t>
  </si>
  <si>
    <t>pm_1Oo5ApL2mw6tzYKUn3Bk7ZO2</t>
  </si>
  <si>
    <t>pm_1Oo5q0L2mw6tzYKUNqNioLJ7</t>
  </si>
  <si>
    <t>pm_1Oo6FhL2mw6tzYKUg9WQeQ0d</t>
  </si>
  <si>
    <t>pm_1OoUBQL2mw6tzYKUaY8zN9Rl</t>
  </si>
  <si>
    <t>pm_1OoW7hL2mw6tzYKU7QQWop7M</t>
  </si>
  <si>
    <t>pm_1OonSzL2mw6tzYKUE0JDJawv</t>
  </si>
  <si>
    <t>pm_1OooIJL2mw6tzYKU0hRylakX</t>
  </si>
  <si>
    <t>pm_1OopvQL2mw6tzYKUigFYi5qe</t>
  </si>
  <si>
    <t>pm_1Op7cdL2mw6tzYKUeMJO5ByS</t>
  </si>
  <si>
    <t>pm_1OpAIHL2mw6tzYKU9IiTJE3t</t>
  </si>
  <si>
    <t>pm_1OpHmVL2mw6tzYKUCrKCgnwD</t>
  </si>
  <si>
    <t>pm_1MhAxWL2mw6tzYKUruPlbS6G</t>
  </si>
  <si>
    <t>pm_1Opuq3L2mw6tzYKUerAPjQd4</t>
  </si>
  <si>
    <t>pm_1OpvcJL2mw6tzYKUZxR1dZfy</t>
  </si>
  <si>
    <t>pm_1OqCHrL2mw6tzYKUxtRzLlp2</t>
  </si>
  <si>
    <t>pm_1OqErqL2mw6tzYKUZHJcMCSK</t>
  </si>
  <si>
    <t>pm_1OqFJGL2mw6tzYKUiH1kocdI</t>
  </si>
  <si>
    <t>pm_1OqH1AL2mw6tzYKUSpFnrwIK</t>
  </si>
  <si>
    <t>pm_1OqI9OL2mw6tzYKUhGWLBatj</t>
  </si>
  <si>
    <t>pm_1OqIS7L2mw6tzYKUzLYxqULF</t>
  </si>
  <si>
    <t>pm_1OqYEvL2mw6tzYKUFZoeNplf</t>
  </si>
  <si>
    <t>pm_1Oqb0xL2mw6tzYKUH2tIud61</t>
  </si>
  <si>
    <t>pm_1OqcUhL2mw6tzYKUcwnH31PK</t>
  </si>
  <si>
    <t>pm_1OqgABL2mw6tzYKUoezIn9yo</t>
  </si>
  <si>
    <t>pm_1OqgI0L2mw6tzYKU7wXLnZXT</t>
  </si>
  <si>
    <t>pm_1Oqhk2L2mw6tzYKUZmTRlLbp</t>
  </si>
  <si>
    <t>pm_1Oqj5xL2mw6tzYKUJ2H5Mx0o</t>
  </si>
  <si>
    <t>pm_1OquJIL2mw6tzYKUuo8igK5z</t>
  </si>
  <si>
    <t>pm_1OqwUiL2mw6tzYKU2Id9uobR</t>
  </si>
  <si>
    <t>pm_1Oqy3YL2mw6tzYKUdDXky3fP</t>
  </si>
  <si>
    <t>pm_1Or0AtL2mw6tzYKUgJoMTpjD</t>
  </si>
  <si>
    <t>pm_1Or0SPL2mw6tzYKUFQfpcaej</t>
  </si>
  <si>
    <t>pm_1Or216L2mw6tzYKUy0iPGKyU</t>
  </si>
  <si>
    <t>pm_1Or6oLL2mw6tzYKUebpAGnP7</t>
  </si>
  <si>
    <t>pm_1OrIwbL2mw6tzYKUIDAkYTIW</t>
  </si>
  <si>
    <t>pm_1OrKG7L2mw6tzYKUassU6ptn</t>
  </si>
  <si>
    <t>pm_1OrLHBL2mw6tzYKUCFU1E7cX</t>
  </si>
  <si>
    <t>pm_1OrLw8L2mw6tzYKUwUwlvKfx</t>
  </si>
  <si>
    <t>pm_1OrPe4L2mw6tzYKUCjvnQSqf</t>
  </si>
  <si>
    <t>pm_1Ord7uL2mw6tzYKUoUDrl41Z</t>
  </si>
  <si>
    <t>pm_1OrdtGL2mw6tzYKUuhPa5ISO</t>
  </si>
  <si>
    <t>pm_1OrixcL2mw6tzYKUx88l8vWd</t>
  </si>
  <si>
    <t>pm_1OrjPUL2mw6tzYKUS07VBKzs</t>
  </si>
  <si>
    <t>pm_1OrjYGL2mw6tzYKUse1kyhGL</t>
  </si>
  <si>
    <t>pm_1OrjplL2mw6tzYKUlicDv9Xp</t>
  </si>
  <si>
    <t>pm_1OrlbYL2mw6tzYKU7FIehxsm</t>
  </si>
  <si>
    <t>pm_1OrnT4L2mw6tzYKUkW2YKta8</t>
  </si>
  <si>
    <t>pm_1Os19LL2mw6tzYKUFExEf3DX</t>
  </si>
  <si>
    <t>pm_1Os1JVL2mw6tzYKUg1ugVItH</t>
  </si>
  <si>
    <t>pm_1Os1gtL2mw6tzYKUkwesN79R</t>
  </si>
  <si>
    <t>pm_1Os2PeL2mw6tzYKUafpPdRb0</t>
  </si>
  <si>
    <t>pm_1Os2ZfL2mw6tzYKUGMveBUHi</t>
  </si>
  <si>
    <t>pm_1Os75nL2mw6tzYKUKxoT9e3c</t>
  </si>
  <si>
    <t>pm_1Os9TxL2mw6tzYKUUq9Z4INU</t>
  </si>
  <si>
    <t>pm_1OsM4TL2mw6tzYKUuRskLjA0</t>
  </si>
  <si>
    <t>pm_1OsOGwL2mw6tzYKUnaBuwLSy</t>
  </si>
  <si>
    <t>pm_1OsVxjL2mw6tzYKUm3UUDSAY</t>
  </si>
  <si>
    <t>pm_1OsWooL2mw6tzYKUNoR7TkRD</t>
  </si>
  <si>
    <t>pm_1OskAQL2mw6tzYKU5m1KsmRj</t>
  </si>
  <si>
    <t>pm_1OskdXL2mw6tzYKU74Xchsvt</t>
  </si>
  <si>
    <t>pm_1OslPkL2mw6tzYKUjroenLUO</t>
  </si>
  <si>
    <t>pm_1Osn2WL2mw6tzYKUbsx1AMLu</t>
  </si>
  <si>
    <t>pm_1Oso03L2mw6tzYKUqw5tkMH0</t>
  </si>
  <si>
    <t>pm_1OsrcZL2mw6tzYKUcZU5U8l8</t>
  </si>
  <si>
    <t>pm_1Ot58kL2mw6tzYKUXAknrGSy</t>
  </si>
  <si>
    <t>pm_1Ot7T9L2mw6tzYKU8oHyiQGw</t>
  </si>
  <si>
    <t>pm_1Ot7VCL2mw6tzYKUAr2UdItB</t>
  </si>
  <si>
    <t>pm_1OtAAPL2mw6tzYKUy7D70Wo0</t>
  </si>
  <si>
    <t>pm_1OtAgjL2mw6tzYKUENcuvXZc</t>
  </si>
  <si>
    <t>pm_1OtAl4L2mw6tzYKUvNlLIDIT</t>
  </si>
  <si>
    <t>pm_1OtE1wL2mw6tzYKUwrziARrz</t>
  </si>
  <si>
    <t>pm_1OtEJxL2mw6tzYKUEg8UArmA</t>
  </si>
  <si>
    <t>pm_1OtGUTL2mw6tzYKUaAFyh2un</t>
  </si>
  <si>
    <t>pm_1OtGcdL2mw6tzYKUb2KiG4Fv</t>
  </si>
  <si>
    <t>pm_1OtHnPL2mw6tzYKUHr1g8jr4</t>
  </si>
  <si>
    <t>pm_1OtSptL2mw6tzYKU9SiAi0fU</t>
  </si>
  <si>
    <t>pm_1OtTThL2mw6tzYKUx6VLgh4K</t>
  </si>
  <si>
    <t>pm_1OtVnpL2mw6tzYKUmiwYTSdE</t>
  </si>
  <si>
    <t>pm_1OtX10L2mw6tzYKU8KRQLhaf</t>
  </si>
  <si>
    <t>pm_1OtXbgL2mw6tzYKUduSfRi8c</t>
  </si>
  <si>
    <t>pm_1OtY9sL2mw6tzYKUUy7nQ6PW</t>
  </si>
  <si>
    <t>pm_1OtYUHL2mw6tzYKUM895cNiS</t>
  </si>
  <si>
    <t>pm_1OtYsNL2mw6tzYKU6OhgDGEw</t>
  </si>
  <si>
    <t>pm_1OtZ6WL2mw6tzYKUjDJd5Z8n</t>
  </si>
  <si>
    <t>pm_1OtZWoL2mw6tzYKUK9qOxAPf</t>
  </si>
  <si>
    <t>pm_1OtavPL2mw6tzYKUdpHEAxvP</t>
  </si>
  <si>
    <t>pm_1Otd9OL2mw6tzYKUqdi2xbDG</t>
  </si>
  <si>
    <t>pm_1OtdBJL2mw6tzYKUYBXqqYJh</t>
  </si>
  <si>
    <t>pm_1OtdKhL2mw6tzYKUsINMaGdS</t>
  </si>
  <si>
    <t>pm_1Otgh6L2mw6tzYKUTRSwweMH</t>
  </si>
  <si>
    <t>pm_1OtoFCL2mw6tzYKUnYJvUbPs</t>
  </si>
  <si>
    <t>pm_1Otp3ML2mw6tzYKUoNv11G76</t>
  </si>
  <si>
    <t>pm_1OtpTKL2mw6tzYKUYxRTQvTA</t>
  </si>
  <si>
    <t>pm_1OtpgWL2mw6tzYKUCLiZWOiC</t>
  </si>
  <si>
    <t>pm_1Otq49L2mw6tzYKUeBmuYXnU</t>
  </si>
  <si>
    <t>pm_1OtqVtL2mw6tzYKU5iwmUKCL</t>
  </si>
  <si>
    <t>pm_1OtqjIL2mw6tzYKU9yrdb9iZ</t>
  </si>
  <si>
    <t>pm_1OtrMXL2mw6tzYKUESdEr3gh</t>
  </si>
  <si>
    <t>pm_1Ots8CL2mw6tzYKU8DOwSIbg</t>
  </si>
  <si>
    <t>pm_1OtsBnL2mw6tzYKU7ZCly5Cl</t>
  </si>
  <si>
    <t>pm_1OtsttL2mw6tzYKUWLWZIXC8</t>
  </si>
  <si>
    <t>pm_1Ott0CL2mw6tzYKU2LEZfJUw</t>
  </si>
  <si>
    <t>pm_1OtuFrL2mw6tzYKUZ3iiiiIF</t>
  </si>
  <si>
    <t>pm_1OtunvL2mw6tzYKUj0kYDgX1</t>
  </si>
  <si>
    <t>pm_1OtxsOL2mw6tzYKUgdhMUlxR</t>
  </si>
  <si>
    <t>pm_1MlTPUL2mw6tzYKUGSswjwmA</t>
  </si>
  <si>
    <t>pm_1OyGgtL2mw6tzYKUAaIWDq0s</t>
  </si>
  <si>
    <t>pm_1PBZDxL2mw6tzYKUp2qyjHr4</t>
  </si>
  <si>
    <t>hward1820@btinternet.com</t>
  </si>
  <si>
    <t>pm_1PC1KnL2mw6tzYKU0Tbo1ZA9</t>
  </si>
  <si>
    <t>pm_1PCExfL2mw6tzYKUSVK4xt2Z</t>
  </si>
  <si>
    <t>pm_1PGx8SL2mw6tzYKUBokYdb3Q</t>
  </si>
  <si>
    <t>pm_1PLnfJL2mw6tzYKUQBYTr6uJ</t>
  </si>
  <si>
    <t>pm_1PO0UaL2mw6tzYKU3bACeb4V</t>
  </si>
  <si>
    <t>pm_1PZxOlL2mw6tzYKUPysRrj9N</t>
  </si>
  <si>
    <t>pm_1PmggBL2mw6tzYKUp1WL0CN4</t>
  </si>
  <si>
    <t>pm_1PmuajL2mw6tzYKUb3Sf0APp</t>
  </si>
  <si>
    <t>pm_1PmuxjL2mw6tzYKUPzGkkN5d</t>
  </si>
  <si>
    <t>pm_1PmuxzL2mw6tzYKUfNWpvbnN</t>
  </si>
  <si>
    <t>pm_1PmwPHL2mw6tzYKUh0qd9lq1</t>
  </si>
  <si>
    <t>pm_1PmwxcL2mw6tzYKUGnpz6MSx</t>
  </si>
  <si>
    <t>pm_1PmxY2L2mw6tzYKUSWSvw0w6</t>
  </si>
  <si>
    <t>pm_1PmyFSL2mw6tzYKUd1MqevFb</t>
  </si>
  <si>
    <t>pm_1PmyOuL2mw6tzYKUMJCWGLA0</t>
  </si>
  <si>
    <t>pm_1PmytTL2mw6tzYKU34hPXu5E</t>
  </si>
  <si>
    <t>pm_1PmzCFL2mw6tzYKUHbCroXQi</t>
  </si>
  <si>
    <t>pm_1Pmzp8L2mw6tzYKUESgKV7Yk</t>
  </si>
  <si>
    <t>pm_1Pn0naL2mw6tzYKUi2l7TI0P</t>
  </si>
  <si>
    <t>pm_1Pn18kL2mw6tzYKUtNcrkGys</t>
  </si>
  <si>
    <t>pm_1Pn2RaL2mw6tzYKU9jyQGRwC</t>
  </si>
  <si>
    <t>pm_1Pn3kIL2mw6tzYKUBRl6femB</t>
  </si>
  <si>
    <t>pm_1Pn5dNL2mw6tzYKUuUO60Npv</t>
  </si>
  <si>
    <t>pm_1PnFKQL2mw6tzYKUXh51PUhU</t>
  </si>
  <si>
    <t>pm_1PnGDyL2mw6tzYKUobYWMz9A</t>
  </si>
  <si>
    <t>pm_1PnGoZL2mw6tzYKUWqn10rgn</t>
  </si>
  <si>
    <t>pm_1PnHUSL2mw6tzYKUvJyhDt8N</t>
  </si>
  <si>
    <t>pm_1PnJvsL2mw6tzYKUCP04C32c</t>
  </si>
  <si>
    <t>pm_1PnLJIL2mw6tzYKUtQA9mghu</t>
  </si>
  <si>
    <t>pm_1PnMVTL2mw6tzYKU1UzulfJm</t>
  </si>
  <si>
    <t>pm_1PnNKVL2mw6tzYKU1OrgzaB3</t>
  </si>
  <si>
    <t>pm_1PnNU2L2mw6tzYKU4Vqlml06</t>
  </si>
  <si>
    <t>pm_1PnRRzL2mw6tzYKUYbG1Wto0</t>
  </si>
  <si>
    <t>pm_1PneEaL2mw6tzYKUd8hudjqI</t>
  </si>
  <si>
    <t>pm_1PneIgL2mw6tzYKUaUE2wcFW</t>
  </si>
  <si>
    <t>pm_1PnhPsL2mw6tzYKUgsahVIqE</t>
  </si>
  <si>
    <t>pm_1PnhZ0L2mw6tzYKUOMclkBVU</t>
  </si>
  <si>
    <t>pm_1PnhasL2mw6tzYKUz16NeIRA</t>
  </si>
  <si>
    <t>pm_1PnhzlL2mw6tzYKURsSgF3wX</t>
  </si>
  <si>
    <t>pm_1Pnj3CL2mw6tzYKUbNhgUjrO</t>
  </si>
  <si>
    <t>pm_1Pnjt6L2mw6tzYKUceNglRNm</t>
  </si>
  <si>
    <t>pm_1PnzYtL2mw6tzYKUwmdQXlsY</t>
  </si>
  <si>
    <t>pm_1Po4cHL2mw6tzYKUmL4ydmJv</t>
  </si>
  <si>
    <t>pm_1PoG49L2mw6tzYKU0I0bJ66m</t>
  </si>
  <si>
    <t>pm_1PoNvQL2mw6tzYKUZxc1caRB</t>
  </si>
  <si>
    <t>pm_1PoR0DL2mw6tzYKUfIV2OfyI</t>
  </si>
  <si>
    <t>pm_1Poj4jL2mw6tzYKUIccHY5B1</t>
  </si>
  <si>
    <t>pm_1PojqKL2mw6tzYKU0lOtij3k</t>
  </si>
  <si>
    <t>pm_1Pp9r9L2mw6tzYKUJPZDnksg</t>
  </si>
  <si>
    <t>pm_1PpBhpL2mw6tzYKUaJrcz5I7</t>
  </si>
  <si>
    <t>pm_1PpCJLL2mw6tzYKUGR9NBIHk</t>
  </si>
  <si>
    <t>pm_1PpCSVL2mw6tzYKUSckISsML</t>
  </si>
  <si>
    <t>pm_1PpRKXL2mw6tzYKUpoqVouff</t>
  </si>
  <si>
    <t>pm_1PpSvyL2mw6tzYKUJqO67axv</t>
  </si>
  <si>
    <t>pm_1PpUD0L2mw6tzYKUYj9JwLYo</t>
  </si>
  <si>
    <t>pm_1PpYO7L2mw6tzYKU7C2MUMPE</t>
  </si>
  <si>
    <t>pm_1PpZV0L2mw6tzYKU3ZuD5Sdc</t>
  </si>
  <si>
    <t>pm_1PpoFqL2mw6tzYKUspMKMUMa</t>
  </si>
  <si>
    <t>pm_1PpotuL2mw6tzYKUcOTeGUGo</t>
  </si>
  <si>
    <t>pm_1PpqToL2mw6tzYKUVw5HOOmW</t>
  </si>
  <si>
    <t>pm_1PptX5L2mw6tzYKUT86PnpPf</t>
  </si>
  <si>
    <t>pm_1PpumDL2mw6tzYKUby8D7KKv</t>
  </si>
  <si>
    <t>pm_1PqDQLL2mw6tzYKUszYwHm6S</t>
  </si>
  <si>
    <t>pm_1PqE7rL2mw6tzYKUGPcGZQMD</t>
  </si>
  <si>
    <t>pm_1PqHJ1L2mw6tzYKUmS1EsqWz</t>
  </si>
  <si>
    <t>pm_1PqHyvL2mw6tzYKUmeYcMZOF</t>
  </si>
  <si>
    <t>pm_1PqJXrL2mw6tzYKUC2XxhHvD</t>
  </si>
  <si>
    <t>pm_1PqXeXL2mw6tzYKUvUcrcTud</t>
  </si>
  <si>
    <t>pm_1PqYs3L2mw6tzYKU4VlIVheF</t>
  </si>
  <si>
    <t>pm_1PqZEfL2mw6tzYKUKbuUA0om</t>
  </si>
  <si>
    <t>pm_1PqZq8L2mw6tzYKUniX47Im6</t>
  </si>
  <si>
    <t>pm_1PqcXzL2mw6tzYKUffvkn27w</t>
  </si>
  <si>
    <t>pm_1PqeQUL2mw6tzYKUHKF4fPGo</t>
  </si>
  <si>
    <t>pm_1PqhNbL2mw6tzYKUgi5XwuMQ</t>
  </si>
  <si>
    <t>pm_1PqsZOL2mw6tzYKUwgNEDDSr</t>
  </si>
  <si>
    <t>pm_1PqtNHL2mw6tzYKUSfpc0qsN</t>
  </si>
  <si>
    <t>pm_1PquCGL2mw6tzYKUH0tqyGGk</t>
  </si>
  <si>
    <t>pm_1PqvCdL2mw6tzYKU8xuUaQir</t>
  </si>
  <si>
    <t>pm_1PqxqQL2mw6tzYKUlZ0VX7ll</t>
  </si>
  <si>
    <t>pm_1Pr2G9L2mw6tzYKU8hM8qiBI</t>
  </si>
  <si>
    <t>pm_1PrBv7L2mw6tzYKUgrAi3OZg</t>
  </si>
  <si>
    <t>pm_1PrF8ML2mw6tzYKUWEhCIhow</t>
  </si>
  <si>
    <t>pm_1PrLvZL2mw6tzYKUFdFjG2kz</t>
  </si>
  <si>
    <t>pm_1Prcx5L2mw6tzYKUsONNZZLj</t>
  </si>
  <si>
    <t>pm_1PrgfoL2mw6tzYKUPnEG9eJW</t>
  </si>
  <si>
    <t>pm_1Prgu8L2mw6tzYKUQ6vvfEBK</t>
  </si>
  <si>
    <t>pm_1PrlSeL2mw6tzYKU6nsglwR2</t>
  </si>
  <si>
    <t>pm_1PrzQwL2mw6tzYKUtFxuXCal</t>
  </si>
  <si>
    <t>pm_1PrzZVL2mw6tzYKUOmdeim87</t>
  </si>
  <si>
    <t>pm_1PrzsCL2mw6tzYKU2LwQZ83f</t>
  </si>
  <si>
    <t>pm_1Ps0xwL2mw6tzYKU8wOG01R8</t>
  </si>
  <si>
    <t>pm_1Ps1k6L2mw6tzYKU2YDAb9Ng</t>
  </si>
  <si>
    <t>pm_1Ps5wiL2mw6tzYKUz7g16zL0</t>
  </si>
  <si>
    <t>pm_1Ps66WL2mw6tzYKUcoa04ZVO</t>
  </si>
  <si>
    <t>pm_1PsNhcL2mw6tzYKUc0KPFrVA</t>
  </si>
  <si>
    <t>pm_1PsNikL2mw6tzYKUuSVmPy6Q</t>
  </si>
  <si>
    <t>pm_1PsOStL2mw6tzYKUmntLhzsd</t>
  </si>
  <si>
    <t>pm_1PsOWsL2mw6tzYKU0ewSU56K</t>
  </si>
  <si>
    <t>pm_1PsOrWL2mw6tzYKUF7Hitj3C</t>
  </si>
  <si>
    <t>pm_1PsP87L2mw6tzYKUo9xTIdCQ</t>
  </si>
  <si>
    <t>pm_1PsUXXL2mw6tzYKUf7ohIdrQ</t>
  </si>
  <si>
    <t>pm_1PsWcCL2mw6tzYKUewD2Wovw</t>
  </si>
  <si>
    <t>pm_1PsXCwL2mw6tzYKUnptid5Q7</t>
  </si>
  <si>
    <t>pm_1PsgGrL2mw6tzYKUvP4GQCaX</t>
  </si>
  <si>
    <t>pm_1PsgJOL2mw6tzYKUF0C4Y28p</t>
  </si>
  <si>
    <t>pm_1PsjOML2mw6tzYKUqgnO8Z8B</t>
  </si>
  <si>
    <t>pm_1Psk9JL2mw6tzYKUOurCpe9f</t>
  </si>
  <si>
    <t>pm_1PsnMUL2mw6tzYKUruOnZcdu</t>
  </si>
  <si>
    <t>pm_1PsnOZL2mw6tzYKUrvfmZtpI</t>
  </si>
  <si>
    <t>pm_1Psnx9L2mw6tzYKULaZ8Ta6s</t>
  </si>
  <si>
    <t>pm_1Pso7JL2mw6tzYKUw6cYBMJV</t>
  </si>
  <si>
    <t>pm_1PspyfL2mw6tzYKUaVDp37Dz</t>
  </si>
  <si>
    <t>pm_1PstKXL2mw6tzYKUsLk1tsmt</t>
  </si>
  <si>
    <t>pm_1Psu1JL2mw6tzYKU1mon73aU</t>
  </si>
  <si>
    <t>pm_1Pt4h5L2mw6tzYKUp4g66cO0</t>
  </si>
  <si>
    <t>pm_1Pt4zaL2mw6tzYKUfASlPPa2</t>
  </si>
  <si>
    <t>pm_1Pt6cGL2mw6tzYKUF7oYvMKD</t>
  </si>
  <si>
    <t>pm_1Pt78nL2mw6tzYKUxD4PX2nE</t>
  </si>
  <si>
    <t>pm_1Pt7YBL2mw6tzYKUayO7mq8j</t>
  </si>
  <si>
    <t>pm_1Pt8bwL2mw6tzYKU8ELZwmmZ</t>
  </si>
  <si>
    <t>pm_1Pt92zL2mw6tzYKUxuG4IPOk</t>
  </si>
  <si>
    <t>pm_1PtA7oL2mw6tzYKUv6Erpt1T</t>
  </si>
  <si>
    <t>pm_1PtBQzL2mw6tzYKUIfwRhkgR</t>
  </si>
  <si>
    <t>pm_1PtCGgL2mw6tzYKU0Cw5TCpP</t>
  </si>
  <si>
    <t>pm_1PtDFuL2mw6tzYKUz8vQ3qAb</t>
  </si>
  <si>
    <t>pm_1PtDbWL2mw6tzYKUOvTcyTbf</t>
  </si>
  <si>
    <t>pm_1PtGnPL2mw6tzYKU4s1Bg78k</t>
  </si>
  <si>
    <t>pm_1PtHlTL2mw6tzYKUqu9oqGga</t>
  </si>
  <si>
    <t>pm_1PtOJUL2mw6tzYKUoFgLBUZI</t>
  </si>
  <si>
    <t>pm_1PtRSuL2mw6tzYKUEf8euqcY</t>
  </si>
  <si>
    <t>pm_1PtVmTL2mw6tzYKUY3yZDtja</t>
  </si>
  <si>
    <t>pm_1PtWrPL2mw6tzYKURGLrLtpl</t>
  </si>
  <si>
    <t>pm_1PtY89L2mw6tzYKUSAyGGhFo</t>
  </si>
  <si>
    <t>pm_1Ptn0PL2mw6tzYKUOi2ToxiG</t>
  </si>
  <si>
    <t>pm_1PtnrrL2mw6tzYKUZeI2DTSM</t>
  </si>
  <si>
    <t>pm_1PtpR3L2mw6tzYKUU1gtR5zM</t>
  </si>
  <si>
    <t>pm_1PtqnTL2mw6tzYKU7oTebiKr</t>
  </si>
  <si>
    <t>pm_1Ptqx5L2mw6tzYKU4fWcW1G5</t>
  </si>
  <si>
    <t>pm_1Ptr6BL2mw6tzYKUiq2NRFhv</t>
  </si>
  <si>
    <t>pm_1Pts9cL2mw6tzYKU7mKBpVsQ</t>
  </si>
  <si>
    <t>pm_1PttN0L2mw6tzYKUpPsLPEYg</t>
  </si>
  <si>
    <t>pm_1PtuvHL2mw6tzYKUJKUBhV47</t>
  </si>
  <si>
    <t>pm_1Pu8f0L2mw6tzYKUESrnLvvm</t>
  </si>
  <si>
    <t>pm_1Pu9xGL2mw6tzYKUi3o5phYt</t>
  </si>
  <si>
    <t>pm_1PuAxGL2mw6tzYKUwSKFTIfu</t>
  </si>
  <si>
    <t>pm_1PuBEBL2mw6tzYKU6ZYH1ZVc</t>
  </si>
  <si>
    <t>pm_1PuFQTL2mw6tzYKUugKL1apL</t>
  </si>
  <si>
    <t>pm_1PuG0HL2mw6tzYKUpXrRSoZy</t>
  </si>
  <si>
    <t>pm_1PuHeoL2mw6tzYKUqmTj74Hd</t>
  </si>
  <si>
    <t>pm_1PuK3rL2mw6tzYKUhINy9O8a</t>
  </si>
  <si>
    <t>pm_1PuM68L2mw6tzYKUgUpX7FZX</t>
  </si>
  <si>
    <t>pm_1PuMr8L2mw6tzYKUw1elFktM</t>
  </si>
  <si>
    <t>pm_1PuVbEL2mw6tzYKU49NcfIpJ</t>
  </si>
  <si>
    <t>pm_1PuW9JL2mw6tzYKUSHefRGlI</t>
  </si>
  <si>
    <t>pm_1PuXn1L2mw6tzYKUoBG4dzOj</t>
  </si>
  <si>
    <t>pm_1PuZWrL2mw6tzYKUdE1o5J8f</t>
  </si>
  <si>
    <t>pm_1Pua2RL2mw6tzYKU5T5EqfSo</t>
  </si>
  <si>
    <t>pm_1PuaHML2mw6tzYKUVcWWR229</t>
  </si>
  <si>
    <t>pm_1PuaLrL2mw6tzYKUvLZy267K</t>
  </si>
  <si>
    <t>pm_1PuajtL2mw6tzYKUjqhozvUF</t>
  </si>
  <si>
    <t>pm_1PuavHL2mw6tzYKU1DkVNafA</t>
  </si>
  <si>
    <t>pm_1PucxcL2mw6tzYKUVzOrzOmh</t>
  </si>
  <si>
    <t>pm_1PueKiL2mw6tzYKUi4hJosWZ</t>
  </si>
  <si>
    <t>pm_1PufyhL2mw6tzYKUWMeBbBLF</t>
  </si>
  <si>
    <t>pm_1PugoYL2mw6tzYKUS2eAAzGC</t>
  </si>
  <si>
    <t>pm_1PuiIUL2mw6tzYKUSCHaPGSX</t>
  </si>
  <si>
    <t>pm_1PupYAL2mw6tzYKU97zLABzt</t>
  </si>
  <si>
    <t>pm_1Puw7QL2mw6tzYKUL3S38ZXd</t>
  </si>
  <si>
    <t>pm_1PuwIJL2mw6tzYKU8wSxpaxY</t>
  </si>
  <si>
    <t>pm_1PuxBhL2mw6tzYKULEdBurfV</t>
  </si>
  <si>
    <t>pm_1PuxTDL2mw6tzYKUrsf2zFNk</t>
  </si>
  <si>
    <t>pm_1PuxZlL2mw6tzYKUej7wMZqv</t>
  </si>
  <si>
    <t>pm_1PuxcLL2mw6tzYKUI5leKWI4</t>
  </si>
  <si>
    <t>pm_1Puz9kL2mw6tzYKU6iEMJWJc</t>
  </si>
  <si>
    <t>pm_1PuzUDL2mw6tzYKUhqznImmp</t>
  </si>
  <si>
    <t>pm_1Pv3G8L2mw6tzYKUwxMlNKoy</t>
  </si>
  <si>
    <t>pm_1Pv3JkL2mw6tzYKUutRURiXn</t>
  </si>
  <si>
    <t>pm_1PvJy2L2mw6tzYKUfgnwEECB</t>
  </si>
  <si>
    <t>pm_1PvLZAL2mw6tzYKUcjTIolAR</t>
  </si>
  <si>
    <t>pm_1PvMeiL2mw6tzYKU2Y90nGSW</t>
  </si>
  <si>
    <t>pm_1PvN3PL2mw6tzYKUzqWYJ9vg</t>
  </si>
  <si>
    <t>pm_1PvNh6L2mw6tzYKU7nXzfvyu</t>
  </si>
  <si>
    <t>pm_1PvNwdL2mw6tzYKULyPD2YMX</t>
  </si>
  <si>
    <t>pm_1PvPYBL2mw6tzYKUHJbKbUyB</t>
  </si>
  <si>
    <t>pm_1PvPZFL2mw6tzYKUL70kwUUr</t>
  </si>
  <si>
    <t>pm_1PvPn4L2mw6tzYKUcmsrOxwu</t>
  </si>
  <si>
    <t>pm_1Pvb83L2mw6tzYKUMS0A9f6B</t>
  </si>
  <si>
    <t>pm_1PvbBbL2mw6tzYKUx6UH6oAi</t>
  </si>
  <si>
    <t>pm_1Pvc90L2mw6tzYKU5idAtY9E</t>
  </si>
  <si>
    <t>pm_1PvdlWL2mw6tzYKUzGX5pQzG</t>
  </si>
  <si>
    <t>pm_1Pve2qL2mw6tzYKUP47mlRZb</t>
  </si>
  <si>
    <t>pm_1Pvg4lL2mw6tzYKUcQKiybbt</t>
  </si>
  <si>
    <t>pm_1PvgfjL2mw6tzYKUNi8zoms5</t>
  </si>
  <si>
    <t>pm_1Pvh2uL2mw6tzYKUku5srJwr</t>
  </si>
  <si>
    <t>pm_1PvhXGL2mw6tzYKUMk63Gc1P</t>
  </si>
  <si>
    <t>pm_1Pvi28L2mw6tzYKUObjwGl90</t>
  </si>
  <si>
    <t>pm_1Pvj1qL2mw6tzYKUa0tWbmke</t>
  </si>
  <si>
    <t>pm_1PvkX2L2mw6tzYKUNVs0ZTF6</t>
  </si>
  <si>
    <t>pm_1Pvy5gL2mw6tzYKUIp5CPayI</t>
  </si>
  <si>
    <t>pm_1PvzJcL2mw6tzYKUlHd6fIaL</t>
  </si>
  <si>
    <t>pm_1Pw0WPL2mw6tzYKUpS9D8y5A</t>
  </si>
  <si>
    <t>pm_1Pw0bEL2mw6tzYKUxnVwtCpS</t>
  </si>
  <si>
    <t>pm_1Pw0zRL2mw6tzYKUDNVwTlUj</t>
  </si>
  <si>
    <t>pm_1Pw16eL2mw6tzYKUCcvYQfsI</t>
  </si>
  <si>
    <t>pm_1Pw1ZoL2mw6tzYKU9JQBoLer</t>
  </si>
  <si>
    <t>pm_1Pw1dIL2mw6tzYKUsrri75aC</t>
  </si>
  <si>
    <t>pm_1Pw1kzL2mw6tzYKUPGFt7S56</t>
  </si>
  <si>
    <t>pm_1Pw20dL2mw6tzYKUpLpV6JLy</t>
  </si>
  <si>
    <t>pm_1Pw3MSL2mw6tzYKUZraa0FZ5</t>
  </si>
  <si>
    <t>pm_1Pw3S1L2mw6tzYKUNhg05cn5</t>
  </si>
  <si>
    <t>pm_1Pw63KL2mw6tzYKUZgom0YpG</t>
  </si>
  <si>
    <t>pm_1Pw7gBL2mw6tzYKUOgYABN6U</t>
  </si>
  <si>
    <t>pm_1PwAPwL2mw6tzYKUEsH7CNr9</t>
  </si>
  <si>
    <t>pm_1PwBI3L2mw6tzYKU3R83bI2g</t>
  </si>
  <si>
    <t>pm_1PwKQkL2mw6tzYKU7qiZQgIE</t>
  </si>
  <si>
    <t>pm_1PwLsoL2mw6tzYKUuyGBZJ5N</t>
  </si>
  <si>
    <t>pm_1PwM2kL2mw6tzYKUlnGvFpRI</t>
  </si>
  <si>
    <t>pm_1PwMDQL2mw6tzYKUQyvLRUs3</t>
  </si>
  <si>
    <t>pm_1PwMXeL2mw6tzYKUpP42z6LS</t>
  </si>
  <si>
    <t>pm_1PwMa1L2mw6tzYKUdntmdHwt</t>
  </si>
  <si>
    <t>pm_1PwN7qL2mw6tzYKUgQP25Lno</t>
  </si>
  <si>
    <t>pm_1PwNNyL2mw6tzYKU7acKRrbO</t>
  </si>
  <si>
    <t>pm_1PwNfJL2mw6tzYKUcNGq9MOI</t>
  </si>
  <si>
    <t>pm_1PwPGyL2mw6tzYKUw0boitSx</t>
  </si>
  <si>
    <t>pm_1PwPZYL2mw6tzYKU6RbTr3Ll</t>
  </si>
  <si>
    <t>pm_1PwPiQL2mw6tzYKUHWnnlMw9</t>
  </si>
  <si>
    <t>pm_1PwS0UL2mw6tzYKUAQvnjbp7</t>
  </si>
  <si>
    <t>pm_1PwS3KL2mw6tzYKUfXTdNdnb</t>
  </si>
  <si>
    <t>pm_1PwSLKL2mw6tzYKUUF7t1iV1</t>
  </si>
  <si>
    <t>pm_1PwSehL2mw6tzYKU77ym0ZIH</t>
  </si>
  <si>
    <t>pm_1PwTIYL2mw6tzYKU3XC3GS3t</t>
  </si>
  <si>
    <t>pm_1PwTWHL2mw6tzYKUUzYVpYSZ</t>
  </si>
  <si>
    <t>pm_1PwTcbL2mw6tzYKUUqDZS142</t>
  </si>
  <si>
    <t>pm_1PwThpL2mw6tzYKUlzVVUXDk</t>
  </si>
  <si>
    <t>pm_1PwTmtL2mw6tzYKUfVyUe1Fz</t>
  </si>
  <si>
    <t>pm_1PwUieL2mw6tzYKUlNjWpZGs</t>
  </si>
  <si>
    <t>pm_1PwVa1L2mw6tzYKUmDYGskEE</t>
  </si>
  <si>
    <t>pm_1PwY0tL2mw6tzYKU45qQzOys</t>
  </si>
  <si>
    <t>pm_1Pwfe2L2mw6tzYKUT7geEXgo</t>
  </si>
  <si>
    <t>pm_1Pwh3YL2mw6tzYKU92O4MU22</t>
  </si>
  <si>
    <t>pm_1PwhCUL2mw6tzYKUy9rM8HqT</t>
  </si>
  <si>
    <t>pm_1PwhKVL2mw6tzYKUpB8La78y</t>
  </si>
  <si>
    <t>pm_1PwiDoL2mw6tzYKUd962irtu</t>
  </si>
  <si>
    <t>pm_1PwiEqL2mw6tzYKUoEjV1wvk</t>
  </si>
  <si>
    <t>pm_1PwiPlL2mw6tzYKUCf0N9DtH</t>
  </si>
  <si>
    <t>pm_1PwibzL2mw6tzYKUKm2C1XXS</t>
  </si>
  <si>
    <t>pm_1PwilXL2mw6tzYKU3li3I9Pw</t>
  </si>
  <si>
    <t>pm_1PwiwDL2mw6tzYKUwyjQTn1n</t>
  </si>
  <si>
    <t>pm_1PwjDYL2mw6tzYKUzLJzm8hH</t>
  </si>
  <si>
    <t>pm_1PwjIDL2mw6tzYKUoh4HPW7P</t>
  </si>
  <si>
    <t>pm_1Pwjh0L2mw6tzYKUcObxNQf6</t>
  </si>
  <si>
    <t>pm_1Pwjp4L2mw6tzYKUWsPT9u7L</t>
  </si>
  <si>
    <t>pm_1PwjwpL2mw6tzYKUPy2TIDGB</t>
  </si>
  <si>
    <t>pm_1PwkJQL2mw6tzYKUwWI57pxB</t>
  </si>
  <si>
    <t>pm_1PwkdyL2mw6tzYKUkihvBVE6</t>
  </si>
  <si>
    <t>pm_1PwkkPL2mw6tzYKUh4EPOfhB</t>
  </si>
  <si>
    <t>pm_1Pwl0LL2mw6tzYKUwXM6jwfp</t>
  </si>
  <si>
    <t>pm_1Pwl0WL2mw6tzYKUuhRfqkdf</t>
  </si>
  <si>
    <t>pm_1Pwl9DL2mw6tzYKUy3mF9tod</t>
  </si>
  <si>
    <t>pm_1PwlMVL2mw6tzYKUN8a6xA2x</t>
  </si>
  <si>
    <t>pm_1PwlSkL2mw6tzYKUcozbz0tD</t>
  </si>
  <si>
    <t>pm_1PwlkTL2mw6tzYKUKMUghVta</t>
  </si>
  <si>
    <t>pm_1PwlrZL2mw6tzYKUEiAYroQD</t>
  </si>
  <si>
    <t>pm_1PwlsmL2mw6tzYKUsRuGtuq4</t>
  </si>
  <si>
    <t>pm_1PwmEAL2mw6tzYKU8XMAmMRT</t>
  </si>
  <si>
    <t>pm_1Pwmf7L2mw6tzYKUMxsiLyb6</t>
  </si>
  <si>
    <t>pm_1PwmqLL2mw6tzYKUTlZuEJrD</t>
  </si>
  <si>
    <t>pm_1PwnIDL2mw6tzYKUbrhl6gaa</t>
  </si>
  <si>
    <t>pm_1PwnKDL2mw6tzYKUX54EYGvJ</t>
  </si>
  <si>
    <t>pm_1PwnTmL2mw6tzYKUz2yfB1m0</t>
  </si>
  <si>
    <t>pm_1PwneoL2mw6tzYKUmFyarmRG</t>
  </si>
  <si>
    <t>pm_1PwnvcL2mw6tzYKUVKnyjDlG</t>
  </si>
  <si>
    <t>pm_1Pwo3cL2mw6tzYKUNnlxsl1d</t>
  </si>
  <si>
    <t>pm_1PwoIQL2mw6tzYKU4HHB5XIk</t>
  </si>
  <si>
    <t>pm_1PwoQoL2mw6tzYKUYHFj4mvA</t>
  </si>
  <si>
    <t>pm_1PwoRTL2mw6tzYKUoICcsGDU</t>
  </si>
  <si>
    <t>pm_1PwoWXL2mw6tzYKUqYFZ09KQ</t>
  </si>
  <si>
    <t>pm_1PwovCL2mw6tzYKU13Hu276s</t>
  </si>
  <si>
    <t>pm_1PwozcL2mw6tzYKUi7RDxNso</t>
  </si>
  <si>
    <t>pm_1PwpYDL2mw6tzYKUYwDLQBCA</t>
  </si>
  <si>
    <t>pm_1PwpaGL2mw6tzYKU4Z3fuAS4</t>
  </si>
  <si>
    <t>pm_1PwplhL2mw6tzYKUR0JCIyzO</t>
  </si>
  <si>
    <t>pm_1Pwq2zL2mw6tzYKUrJ3cBkHD</t>
  </si>
  <si>
    <t>pm_1Pwq4nL2mw6tzYKUcSqqQp09</t>
  </si>
  <si>
    <t>pm_1PwqKIL2mw6tzYKUIUTN4Yc9</t>
  </si>
  <si>
    <t>pm_1PwqOAL2mw6tzYKUC2B9KyfG</t>
  </si>
  <si>
    <t>pm_1PwrHrL2mw6tzYKUObOhVduy</t>
  </si>
  <si>
    <t>pm_1PwrnvL2mw6tzYKUUl7I4ykp</t>
  </si>
  <si>
    <t>Total submission fees less refunds</t>
  </si>
  <si>
    <t>Stripe fees (including fees paid on refunds)</t>
  </si>
  <si>
    <t>SumUp Payments AccMDD PID724802</t>
  </si>
  <si>
    <t>SumUp payment split</t>
  </si>
  <si>
    <t>Bar sales</t>
  </si>
  <si>
    <t>TFR</t>
  </si>
  <si>
    <t>403535 41336827 INTERNET TRANSFER</t>
  </si>
  <si>
    <t>GROSS INTEREST TO 16SEP2024</t>
  </si>
  <si>
    <t>403535 41336819 INTERNET TRANSFER</t>
  </si>
  <si>
    <t xml:space="preserve">Reimbursement </t>
  </si>
  <si>
    <t>Corina LacurezeunuOAS</t>
  </si>
  <si>
    <t>Helen Ward OSS</t>
  </si>
  <si>
    <t>SumUp Payments AccMDD PID727979</t>
  </si>
  <si>
    <t>12 works</t>
  </si>
  <si>
    <t>Split payment with above</t>
  </si>
  <si>
    <t>OASA OAS</t>
  </si>
  <si>
    <t>TOTALS</t>
  </si>
  <si>
    <t>Number of sales</t>
  </si>
  <si>
    <t>Fees</t>
  </si>
  <si>
    <t>Stripe</t>
  </si>
  <si>
    <t>SumUp</t>
  </si>
  <si>
    <t>1.5% + 20p</t>
  </si>
  <si>
    <t>Bank transfer</t>
  </si>
  <si>
    <t>Amount received</t>
  </si>
  <si>
    <t>Less due to artist</t>
  </si>
  <si>
    <t>SumUp Payments AccMDD PID731586</t>
  </si>
  <si>
    <t>Two sales?</t>
  </si>
  <si>
    <t>SumUp Payments AccMDD PID736355</t>
  </si>
  <si>
    <t>Martyn Burdon OAS prize</t>
  </si>
  <si>
    <t>SumUp Payments AccMDD PID737882</t>
  </si>
  <si>
    <t xml:space="preserve">Prizewinner forgot to cash cheque </t>
  </si>
  <si>
    <t>SumUp Payments AccMDD PID741362</t>
  </si>
  <si>
    <t>SumUp Payments AccMDD PID743225</t>
  </si>
  <si>
    <t>SumUp Payments AccMDD PID748134</t>
  </si>
  <si>
    <t>Vivian Shelton OAS</t>
  </si>
  <si>
    <t>Mrs C E Hopton OAS</t>
  </si>
  <si>
    <t>Miranda Miller OAS</t>
  </si>
  <si>
    <t>Anna Kolos OAS</t>
  </si>
  <si>
    <t>Peter Collins OAS</t>
  </si>
  <si>
    <t>Melinda Kenneway OAS</t>
  </si>
  <si>
    <t>Claire Drinkwater OAS</t>
  </si>
  <si>
    <t>John Day OAS</t>
  </si>
  <si>
    <t>Hannah Farncombe OAS</t>
  </si>
  <si>
    <t>Harriet Calfo OAS</t>
  </si>
  <si>
    <t>June Dent OAS</t>
  </si>
  <si>
    <t>Gerry Coles PrintsOAS</t>
  </si>
  <si>
    <t>Eirian Griffiths OAS</t>
  </si>
  <si>
    <t>Rod Craig OAS</t>
  </si>
  <si>
    <t>Tereza Horacek OAS</t>
  </si>
  <si>
    <t>Lizzie Wheeler OAS</t>
  </si>
  <si>
    <t>Louise Cropper OAS</t>
  </si>
  <si>
    <t>David Roberts OAS</t>
  </si>
  <si>
    <t>Pauline Webber OAS</t>
  </si>
  <si>
    <t>Boult Wade Tennant1285894</t>
  </si>
  <si>
    <t>Jess Williams OAS</t>
  </si>
  <si>
    <t>Roberta Catizone OAS</t>
  </si>
  <si>
    <t>TOTAL CHARGES TO 29SEP2024</t>
  </si>
  <si>
    <t>OAS trademark registration</t>
  </si>
  <si>
    <t>GROSS INTEREST TO 16OCT2024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</si>
  <si>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</si>
  <si>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</si>
  <si>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</si>
  <si>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</si>
  <si>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</si>
  <si>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</si>
  <si>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</si>
  <si>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</si>
  <si>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</si>
  <si>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ch_3Q2vneL2mw6tzYKU1YiOfKXD</t>
  </si>
  <si>
    <t>Entry ID: 2175, Product: A Prayer by Harriet Calfo</t>
  </si>
  <si>
    <t>pm_1Q2vndL2mw6tzYKUuSDqlYdA</t>
  </si>
  <si>
    <t>po_1Q39ZzL2mw6tzYKURHDKOs3u</t>
  </si>
  <si>
    <t>ch_3Q6ZHaL2mw6tzYKU1Ty8d7vC</t>
  </si>
  <si>
    <t>pm_1NxrsEL2mw6tzYKUSaEaVp3x</t>
  </si>
  <si>
    <t>cus_OlOfOWh36DfMnd</t>
  </si>
  <si>
    <t>amcveigh04@btinternet.com (amcveigh04@btinternet.com)</t>
  </si>
  <si>
    <t>amcveigh04@btinternet.com</t>
  </si>
  <si>
    <t>in_1Q6YKeL2mw6tzYKUSmpDEHoU</t>
  </si>
  <si>
    <t>po_1Q7SrcL2mw6tzYKUSbeV4xFh</t>
  </si>
  <si>
    <t>Suzanne</t>
  </si>
  <si>
    <t>Abell</t>
  </si>
  <si>
    <t>12 Blenheim Drive</t>
  </si>
  <si>
    <t>OX2 8DG</t>
  </si>
  <si>
    <t>07775 626841</t>
  </si>
  <si>
    <t>Rebecca</t>
  </si>
  <si>
    <t>Abrey</t>
  </si>
  <si>
    <t>The Vicarage, Church Road</t>
  </si>
  <si>
    <t>Chadlington</t>
  </si>
  <si>
    <t>OX7 3LY</t>
  </si>
  <si>
    <t>rja@abreys.com</t>
  </si>
  <si>
    <t>www.rebeccaabrey.co.uk</t>
  </si>
  <si>
    <t>01608 676777</t>
  </si>
  <si>
    <t>New 2022</t>
  </si>
  <si>
    <t>Kathryn</t>
  </si>
  <si>
    <t>Acton</t>
  </si>
  <si>
    <t>16 Courthouse Close</t>
  </si>
  <si>
    <t>Winslow</t>
  </si>
  <si>
    <t>MK18 3QH</t>
  </si>
  <si>
    <t>Paul</t>
  </si>
  <si>
    <t>07564 229473</t>
  </si>
  <si>
    <t>Jenny</t>
  </si>
  <si>
    <t>Balmer</t>
  </si>
  <si>
    <t>Corner Cottage</t>
  </si>
  <si>
    <t>The Ridings</t>
  </si>
  <si>
    <t>Leafield</t>
  </si>
  <si>
    <t>Oxon</t>
  </si>
  <si>
    <t>OX29 9NN</t>
  </si>
  <si>
    <t>jennybalmer@aol.com</t>
  </si>
  <si>
    <t>01993 878177</t>
  </si>
  <si>
    <t xml:space="preserve">07969 410736 </t>
  </si>
  <si>
    <t>Tereza</t>
  </si>
  <si>
    <t>Barnard</t>
  </si>
  <si>
    <t>110 Ferry Hinksey Road</t>
  </si>
  <si>
    <t>OX2 0BY</t>
  </si>
  <si>
    <t>tereza@tinquer.com</t>
  </si>
  <si>
    <t>Sophie</t>
  </si>
  <si>
    <t>Basilevitch</t>
  </si>
  <si>
    <t>10B Gordon Street</t>
  </si>
  <si>
    <t>OX1 4RJ</t>
  </si>
  <si>
    <t>sophie.basilevitch@yahoo.com</t>
  </si>
  <si>
    <t xml:space="preserve">Christine </t>
  </si>
  <si>
    <t>Bass</t>
  </si>
  <si>
    <t>The Coach House, Castle Street,</t>
  </si>
  <si>
    <t>Wallingford</t>
  </si>
  <si>
    <t>OX10 8DL</t>
  </si>
  <si>
    <t>christinebass.art@gmail.com</t>
  </si>
  <si>
    <t>Andrea</t>
  </si>
  <si>
    <t>Bates</t>
  </si>
  <si>
    <t>Hillside</t>
  </si>
  <si>
    <t>Enstone</t>
  </si>
  <si>
    <t>OX7 4NE</t>
  </si>
  <si>
    <t>info@andreabates.co.uk</t>
  </si>
  <si>
    <t>01608 677231</t>
  </si>
  <si>
    <t>trouble with computers!</t>
  </si>
  <si>
    <t>Maeve</t>
  </si>
  <si>
    <t>Bayton</t>
  </si>
  <si>
    <t>Grove End Bungalow</t>
  </si>
  <si>
    <t>Beckley</t>
  </si>
  <si>
    <t>OX3 9US</t>
  </si>
  <si>
    <t>drmaeve@hotmail.com</t>
  </si>
  <si>
    <t>01865 351706</t>
  </si>
  <si>
    <t>Alison</t>
  </si>
  <si>
    <t>Berman</t>
  </si>
  <si>
    <t xml:space="preserve">103 Southfield Road </t>
  </si>
  <si>
    <t>OX4 1NY</t>
  </si>
  <si>
    <t>acb@alisonberman.com</t>
  </si>
  <si>
    <t>www.alisonberman.com</t>
  </si>
  <si>
    <t>01865 245378</t>
  </si>
  <si>
    <t>07801 355653</t>
  </si>
  <si>
    <t>Berrett</t>
  </si>
  <si>
    <t>2 Newfield Cottages,</t>
  </si>
  <si>
    <t>Eynsham</t>
  </si>
  <si>
    <t>OX29 4BG</t>
  </si>
  <si>
    <t>alisonberrettartist@gmail.com</t>
  </si>
  <si>
    <t>Alice</t>
  </si>
  <si>
    <t>34 Benmead Road</t>
  </si>
  <si>
    <t>Kidlington</t>
  </si>
  <si>
    <t>OX5 2DB</t>
  </si>
  <si>
    <t>alicebevan@live.co.uk</t>
  </si>
  <si>
    <t>01865 711813</t>
  </si>
  <si>
    <t>Maggie</t>
  </si>
  <si>
    <t>Bicknell</t>
  </si>
  <si>
    <t>14 Plantation Road</t>
  </si>
  <si>
    <t>OX2 6JD</t>
  </si>
  <si>
    <t>maggiebicknell@gmail.com</t>
  </si>
  <si>
    <t>07849 999482</t>
  </si>
  <si>
    <t>Alan</t>
  </si>
  <si>
    <t>Biggs</t>
  </si>
  <si>
    <t>28 Whitehouse Road</t>
  </si>
  <si>
    <t>OX1 4NA</t>
  </si>
  <si>
    <t>alan.biggs@live.co.uk</t>
  </si>
  <si>
    <t>01865 426286</t>
  </si>
  <si>
    <t>077887 677996</t>
  </si>
  <si>
    <t>Catherine</t>
  </si>
  <si>
    <t>Binnie</t>
  </si>
  <si>
    <t>Glebe cottage</t>
  </si>
  <si>
    <t>Spelsbury</t>
  </si>
  <si>
    <t>OX73JR</t>
  </si>
  <si>
    <t>binniecatherine@gmail.com</t>
  </si>
  <si>
    <t>David</t>
  </si>
  <si>
    <t>Bliss</t>
  </si>
  <si>
    <t>32 Lincoln Road</t>
  </si>
  <si>
    <t>OX1 4TB</t>
  </si>
  <si>
    <t>Alexandra</t>
  </si>
  <si>
    <t>Buckle</t>
  </si>
  <si>
    <t>71 Bucknell Road</t>
  </si>
  <si>
    <t>Bicester</t>
  </si>
  <si>
    <t>OX26 2DF</t>
  </si>
  <si>
    <t>info@alexandrabuckle.co.uk</t>
  </si>
  <si>
    <t>Martyn</t>
  </si>
  <si>
    <t>Burdon</t>
  </si>
  <si>
    <t>31 Mursley Road</t>
  </si>
  <si>
    <t>Swanbourne</t>
  </si>
  <si>
    <t>MK17 0HS</t>
  </si>
  <si>
    <t>martynburdon@hotmail.com</t>
  </si>
  <si>
    <t>07906 292221</t>
  </si>
  <si>
    <t>Laurence</t>
  </si>
  <si>
    <t>Burrell</t>
  </si>
  <si>
    <t>59 Bedford Street</t>
  </si>
  <si>
    <t>OX4 1SU</t>
  </si>
  <si>
    <t>jean.burrell@ntlworld.com</t>
  </si>
  <si>
    <t>01865 249062</t>
  </si>
  <si>
    <t>01865 203010</t>
  </si>
  <si>
    <t>Annette</t>
  </si>
  <si>
    <t>Bygott</t>
  </si>
  <si>
    <t>15 Lakeside</t>
  </si>
  <si>
    <t>OX2 8JF</t>
  </si>
  <si>
    <t>a.bygott@phonecoop.coop</t>
  </si>
  <si>
    <t xml:space="preserve">01865 558178 </t>
  </si>
  <si>
    <t>Barbara</t>
  </si>
  <si>
    <t>Calderwood</t>
  </si>
  <si>
    <t>17 College Close</t>
  </si>
  <si>
    <t>Thame</t>
  </si>
  <si>
    <t>OX9 2DQ</t>
  </si>
  <si>
    <t>barbaracalderwood@icloud.com</t>
  </si>
  <si>
    <t>07584 620772</t>
  </si>
  <si>
    <t>Martin</t>
  </si>
  <si>
    <t xml:space="preserve">Cash </t>
  </si>
  <si>
    <t>Laurel Cottage</t>
  </si>
  <si>
    <t>Barns Lane</t>
  </si>
  <si>
    <t>Burford</t>
  </si>
  <si>
    <t>OX18 4NE</t>
  </si>
  <si>
    <t>www.martincashsculpture.com</t>
  </si>
  <si>
    <t>07531 269209</t>
  </si>
  <si>
    <t>Emmett</t>
  </si>
  <si>
    <t>Casley</t>
  </si>
  <si>
    <t>5 Crabtree Road</t>
  </si>
  <si>
    <t>OX2 9DU</t>
  </si>
  <si>
    <t>Frederic</t>
  </si>
  <si>
    <t>Chevarin</t>
  </si>
  <si>
    <t>154 Oxford Road</t>
  </si>
  <si>
    <t>Old Marston</t>
  </si>
  <si>
    <t xml:space="preserve">OX3 0RF </t>
  </si>
  <si>
    <t>f.chevarin@tiscali.co.uk</t>
  </si>
  <si>
    <t>07963 532078</t>
  </si>
  <si>
    <t>Sally</t>
  </si>
  <si>
    <t>Chorley</t>
  </si>
  <si>
    <t>28 Ashford Close</t>
  </si>
  <si>
    <t>Woodstock</t>
  </si>
  <si>
    <t>OX20 1FF</t>
  </si>
  <si>
    <t>Mark</t>
  </si>
  <si>
    <t>Clay</t>
  </si>
  <si>
    <t>88 Arthray Road</t>
  </si>
  <si>
    <t>OX2 9AB</t>
  </si>
  <si>
    <t>Jamie</t>
  </si>
  <si>
    <t>Clayton</t>
  </si>
  <si>
    <t>7 Stockham Park</t>
  </si>
  <si>
    <t>Wantage</t>
  </si>
  <si>
    <t>OX12 9HG</t>
  </si>
  <si>
    <t>info@jcclayton.co.uk</t>
  </si>
  <si>
    <t>Eleanor</t>
  </si>
  <si>
    <t>Clutton-Brock</t>
  </si>
  <si>
    <t>Stable End</t>
  </si>
  <si>
    <t>Church Road</t>
  </si>
  <si>
    <t>North Leigh</t>
  </si>
  <si>
    <t>OX29 6TX</t>
  </si>
  <si>
    <t>eleanorcluttonb@gmail.com</t>
  </si>
  <si>
    <t>01993 881616</t>
  </si>
  <si>
    <t>Tom</t>
  </si>
  <si>
    <t>Coates</t>
  </si>
  <si>
    <t>Bladon Studio</t>
  </si>
  <si>
    <t>Hurstbourne Tarrant</t>
  </si>
  <si>
    <t xml:space="preserve">Hampshire </t>
  </si>
  <si>
    <t>SP11 0AH</t>
  </si>
  <si>
    <t>bladonstudio@mac.com</t>
  </si>
  <si>
    <t>01264 736539</t>
  </si>
  <si>
    <t>Diane</t>
  </si>
  <si>
    <t>Cockburn</t>
  </si>
  <si>
    <t>12 Yarnells Hill</t>
  </si>
  <si>
    <t>OX2 9BD</t>
  </si>
  <si>
    <t xml:space="preserve">diannebcockburn@yahoo.co.uk </t>
  </si>
  <si>
    <t>01865 247282</t>
  </si>
  <si>
    <t>Jill</t>
  </si>
  <si>
    <t>Colchester</t>
  </si>
  <si>
    <t>Cob Cottage, Chapel Row</t>
  </si>
  <si>
    <t>OX7 3NA</t>
  </si>
  <si>
    <t>jillzzee@yahoo.com</t>
  </si>
  <si>
    <t xml:space="preserve">                         </t>
  </si>
  <si>
    <t>Cole</t>
  </si>
  <si>
    <t>The Old Cottage</t>
  </si>
  <si>
    <t>Middle Street</t>
  </si>
  <si>
    <t>Warmington, Nr Banbury</t>
  </si>
  <si>
    <t>0X17 1DB</t>
  </si>
  <si>
    <t>acole4art@aol.com</t>
  </si>
  <si>
    <t>01295 690281</t>
  </si>
  <si>
    <t xml:space="preserve">07775 720848 </t>
  </si>
  <si>
    <t>21 Lathbury Road</t>
  </si>
  <si>
    <t>OX2 7AT</t>
  </si>
  <si>
    <t>Gerry</t>
  </si>
  <si>
    <t>Coles</t>
  </si>
  <si>
    <t>Red Lion Farmhouse</t>
  </si>
  <si>
    <t>Stoke Talmage</t>
  </si>
  <si>
    <t>OX9 7ES</t>
  </si>
  <si>
    <t>gerrycoles@btinternet.com</t>
  </si>
  <si>
    <t>www.gerrycolesprints.co.uk</t>
  </si>
  <si>
    <t>01844 281145</t>
  </si>
  <si>
    <t>Marjorie</t>
  </si>
  <si>
    <t>Collins</t>
  </si>
  <si>
    <t>28 Hayward Road</t>
  </si>
  <si>
    <t>OX2 8LW</t>
  </si>
  <si>
    <t>mac@marjoriecollins.com</t>
  </si>
  <si>
    <t xml:space="preserve">01865 552591 </t>
  </si>
  <si>
    <t>Rachel</t>
  </si>
  <si>
    <t>Constable</t>
  </si>
  <si>
    <t xml:space="preserve">Dell Ridge </t>
  </si>
  <si>
    <t>Horsleys Green</t>
  </si>
  <si>
    <t>High Wycombe</t>
  </si>
  <si>
    <t>HP14 3UT</t>
  </si>
  <si>
    <t>07710 622650</t>
  </si>
  <si>
    <t>Jackie</t>
  </si>
  <si>
    <t>Conway</t>
  </si>
  <si>
    <t>8 Sturges Close</t>
  </si>
  <si>
    <t>Barton</t>
  </si>
  <si>
    <t xml:space="preserve"> OX3 9SH</t>
  </si>
  <si>
    <t xml:space="preserve">jackiemconway@yahoo.co.uk </t>
  </si>
  <si>
    <t>01865 308986</t>
  </si>
  <si>
    <t>07842 213278</t>
  </si>
  <si>
    <t>Bobbie</t>
  </si>
  <si>
    <t>Coon</t>
  </si>
  <si>
    <t>19 Highfield Avenue</t>
  </si>
  <si>
    <t>OX3 7LR</t>
  </si>
  <si>
    <t>robinajcoon@gmail.com</t>
  </si>
  <si>
    <t>01865 764470</t>
  </si>
  <si>
    <t>Nicky</t>
  </si>
  <si>
    <t>Cooney</t>
  </si>
  <si>
    <t>Gardiner’s Cottage</t>
  </si>
  <si>
    <t>Preston Crowmarsh</t>
  </si>
  <si>
    <t>OX10 6SL</t>
  </si>
  <si>
    <t>nickyocooney@gmail.com</t>
  </si>
  <si>
    <t>www.nickycooney.com</t>
  </si>
  <si>
    <t>01491 834324</t>
  </si>
  <si>
    <t>07905 791848</t>
  </si>
  <si>
    <t>Cooper</t>
  </si>
  <si>
    <t>16 Lark Hill</t>
  </si>
  <si>
    <t>OX12 8HW</t>
  </si>
  <si>
    <t>jillcooper@waitrose.com</t>
  </si>
  <si>
    <t>01235 762453</t>
  </si>
  <si>
    <t>Sue</t>
  </si>
  <si>
    <t>Cox</t>
  </si>
  <si>
    <t>23 Spruce Gardens</t>
  </si>
  <si>
    <t>OX4 7HG</t>
  </si>
  <si>
    <t>sue.cox.art@gmail.com</t>
  </si>
  <si>
    <t>www.suecoxart.com</t>
  </si>
  <si>
    <t>01865 450367</t>
  </si>
  <si>
    <t>Foxgloves, The Green</t>
  </si>
  <si>
    <t>Cassington</t>
  </si>
  <si>
    <t>OX29 4DN</t>
  </si>
  <si>
    <t>Rod</t>
  </si>
  <si>
    <t>14, Crecy Walk</t>
  </si>
  <si>
    <t>OX20 1US</t>
  </si>
  <si>
    <t>rodcraigartist@gmail.com</t>
  </si>
  <si>
    <t>Croft</t>
  </si>
  <si>
    <t>32 Home Close</t>
  </si>
  <si>
    <t>OX2 8PS</t>
  </si>
  <si>
    <t>tom@thomascroft.co.uk</t>
  </si>
  <si>
    <t>01865 513771</t>
  </si>
  <si>
    <t>07876 352805</t>
  </si>
  <si>
    <t>Amanda</t>
  </si>
  <si>
    <t>Curbishley</t>
  </si>
  <si>
    <t>7 Southwold Close</t>
  </si>
  <si>
    <t>Aylesbury</t>
  </si>
  <si>
    <t>HP21 7EZ</t>
  </si>
  <si>
    <t>curbiart@gmail.com</t>
  </si>
  <si>
    <t>Steve</t>
  </si>
  <si>
    <t>Daggitt</t>
  </si>
  <si>
    <t>52 Church Street</t>
  </si>
  <si>
    <t>OX5 2BB</t>
  </si>
  <si>
    <t>s.daggitt@btinternet.com</t>
  </si>
  <si>
    <t>01865 842026</t>
  </si>
  <si>
    <t>Robin</t>
  </si>
  <si>
    <t>Danely</t>
  </si>
  <si>
    <t>25 North Way</t>
  </si>
  <si>
    <t>OX3 9ES</t>
  </si>
  <si>
    <t>Charlie</t>
  </si>
  <si>
    <t>Davies</t>
  </si>
  <si>
    <t>26 Plym Drive</t>
  </si>
  <si>
    <t>OX11 7PG</t>
  </si>
  <si>
    <t>charlotte.davies@talktalk.net</t>
  </si>
  <si>
    <t>Davis</t>
  </si>
  <si>
    <t>14 Rectory Road</t>
  </si>
  <si>
    <t>OX4 1BU</t>
  </si>
  <si>
    <t>emmastokes@appleinter.net</t>
  </si>
  <si>
    <t>Sarah</t>
  </si>
  <si>
    <t>Dearling</t>
  </si>
  <si>
    <t>74 West Way</t>
  </si>
  <si>
    <t>Botley</t>
  </si>
  <si>
    <t>07707 810620</t>
  </si>
  <si>
    <t>Rosemarie</t>
  </si>
  <si>
    <t>Deepwell</t>
  </si>
  <si>
    <t>17 Stephen Road</t>
  </si>
  <si>
    <t>OX3 9AY</t>
  </si>
  <si>
    <t>rmdeepwell@gmail.com</t>
  </si>
  <si>
    <t>01865 762455</t>
  </si>
  <si>
    <t>Anna</t>
  </si>
  <si>
    <t>Dillon</t>
  </si>
  <si>
    <t>Heathersage, Aston Street</t>
  </si>
  <si>
    <t>OX11 9DJ</t>
  </si>
  <si>
    <t>dillon.anna@gmail.com</t>
  </si>
  <si>
    <t>07786 876411</t>
  </si>
  <si>
    <t>Susan</t>
  </si>
  <si>
    <t>Dooley</t>
  </si>
  <si>
    <t>Japonica Cottage</t>
  </si>
  <si>
    <t>Blacksmiths Lane</t>
  </si>
  <si>
    <t>Charlton on Otmoor</t>
  </si>
  <si>
    <t>OX5 2UH</t>
  </si>
  <si>
    <t xml:space="preserve">sue.dooley@btinternet.com </t>
  </si>
  <si>
    <t xml:space="preserve">01865 331628 </t>
  </si>
  <si>
    <t>1 Compton Farm Cottages</t>
  </si>
  <si>
    <t>Compton Abdale</t>
  </si>
  <si>
    <t>GL54 4DL</t>
  </si>
  <si>
    <t>Draisey</t>
  </si>
  <si>
    <t>32 Couching Street</t>
  </si>
  <si>
    <t>Watlington</t>
  </si>
  <si>
    <t>OX49 5QQ</t>
  </si>
  <si>
    <t>Patricia</t>
  </si>
  <si>
    <t>Drew</t>
  </si>
  <si>
    <t>9 Beechcroft</t>
  </si>
  <si>
    <t>Dorchester-on-Thames</t>
  </si>
  <si>
    <t>OX10 7LS</t>
  </si>
  <si>
    <t>patricia.drew123@btinternet.com</t>
  </si>
  <si>
    <t>01865 340822</t>
  </si>
  <si>
    <t>Claire</t>
  </si>
  <si>
    <t>Drinkwater</t>
  </si>
  <si>
    <t>17 Chapel Lane</t>
  </si>
  <si>
    <t>Littlemore</t>
  </si>
  <si>
    <t>OX4 4QB</t>
  </si>
  <si>
    <t>c.drinkwater760@btinternet.com</t>
  </si>
  <si>
    <t>01865 718580</t>
  </si>
  <si>
    <t>Ducker</t>
  </si>
  <si>
    <t>7 Shirley Place</t>
  </si>
  <si>
    <t>Juxon Street</t>
  </si>
  <si>
    <t>OX2 6DN</t>
  </si>
  <si>
    <t>rachelducker@hotmail.com</t>
  </si>
  <si>
    <t>01865 311418</t>
  </si>
  <si>
    <t>07855 751756</t>
  </si>
  <si>
    <t>Jane</t>
  </si>
  <si>
    <t>Duff</t>
  </si>
  <si>
    <t>The White Cottage</t>
  </si>
  <si>
    <t xml:space="preserve">Little Wittenham </t>
  </si>
  <si>
    <t>OX14 4RA</t>
  </si>
  <si>
    <t>jane@janeduff.co.uk</t>
  </si>
  <si>
    <t>Nicola</t>
  </si>
  <si>
    <t>Durrant</t>
  </si>
  <si>
    <t>Shrubbery Cottage, Small House Lane</t>
  </si>
  <si>
    <t>Sibford Ferris</t>
  </si>
  <si>
    <t>OX15 5RG</t>
  </si>
  <si>
    <t>nic@durrant-artwork.com</t>
  </si>
  <si>
    <t>Joan</t>
  </si>
  <si>
    <t>Dutton</t>
  </si>
  <si>
    <t>4 Turners Close</t>
  </si>
  <si>
    <t>Radley</t>
  </si>
  <si>
    <t>Abingdon</t>
  </si>
  <si>
    <t>OX14 3BJ</t>
  </si>
  <si>
    <t>01235 537031</t>
  </si>
  <si>
    <t>Laura</t>
  </si>
  <si>
    <t>Eagle</t>
  </si>
  <si>
    <t>24 Stephen Road</t>
  </si>
  <si>
    <t>Harriet</t>
  </si>
  <si>
    <t xml:space="preserve">harriet.eagle@ntlworld.com </t>
  </si>
  <si>
    <t>www.harrieteagle.com</t>
  </si>
  <si>
    <t>01865 762681</t>
  </si>
  <si>
    <t>07850 573030</t>
  </si>
  <si>
    <t>Julia</t>
  </si>
  <si>
    <t>Engelhardt</t>
  </si>
  <si>
    <t>20 Frenchay Road</t>
  </si>
  <si>
    <t>OX2 6TG</t>
  </si>
  <si>
    <t>Farley</t>
  </si>
  <si>
    <t>Brookside Cottage, Main Street</t>
  </si>
  <si>
    <t>Clanfield</t>
  </si>
  <si>
    <t>Bampton</t>
  </si>
  <si>
    <t>OX18 2SP</t>
  </si>
  <si>
    <t>peter.j.farley@btinternet.com</t>
  </si>
  <si>
    <t>01367 810604</t>
  </si>
  <si>
    <t>Fay</t>
  </si>
  <si>
    <t>39 Elvedon Road</t>
  </si>
  <si>
    <t>Goring</t>
  </si>
  <si>
    <t xml:space="preserve">Reading </t>
  </si>
  <si>
    <t>RG8 0PD</t>
  </si>
  <si>
    <t>jenny_fay2000@hotmail.com</t>
  </si>
  <si>
    <t xml:space="preserve">01491 875899 </t>
  </si>
  <si>
    <t xml:space="preserve">Mark </t>
  </si>
  <si>
    <t>Fennel RBSA</t>
  </si>
  <si>
    <t>2 South Hills</t>
  </si>
  <si>
    <t>Brill</t>
  </si>
  <si>
    <t xml:space="preserve">Bucks </t>
  </si>
  <si>
    <t>HP18 9TQ</t>
  </si>
  <si>
    <t>markfennellart@gmail.com</t>
  </si>
  <si>
    <t>07984 549694</t>
  </si>
  <si>
    <t>Fisher</t>
  </si>
  <si>
    <t>Forge Cottage, Foundry Lane</t>
  </si>
  <si>
    <t>Loosley Row</t>
  </si>
  <si>
    <t>Princes Risborough</t>
  </si>
  <si>
    <t>HP27 0NY</t>
  </si>
  <si>
    <t>sally@cainer.com</t>
  </si>
  <si>
    <t>01844 344001</t>
  </si>
  <si>
    <t>07563 672252</t>
  </si>
  <si>
    <t>Belinda</t>
  </si>
  <si>
    <t>Fitzwilliams</t>
  </si>
  <si>
    <t>2 Adwell Square</t>
  </si>
  <si>
    <t>RG9 2DY</t>
  </si>
  <si>
    <t>belinda.fitzwilliams@btinternet.com</t>
  </si>
  <si>
    <t>www.bjfgally.co.uk</t>
  </si>
  <si>
    <t>01491 571193</t>
  </si>
  <si>
    <t>Lilla</t>
  </si>
  <si>
    <t>Fludra</t>
  </si>
  <si>
    <t>9 Fettiplace</t>
  </si>
  <si>
    <t>OX12 7EN</t>
  </si>
  <si>
    <t>lillafludra@gmail.com</t>
  </si>
  <si>
    <t>01235 762939</t>
  </si>
  <si>
    <t>07400 210242</t>
  </si>
  <si>
    <t>Ron</t>
  </si>
  <si>
    <t>Ford</t>
  </si>
  <si>
    <t>19 Randolph Avenue</t>
  </si>
  <si>
    <t>OX20 1FG</t>
  </si>
  <si>
    <t>ron.ford@btinternet.com</t>
  </si>
  <si>
    <t>Martino</t>
  </si>
  <si>
    <t>Foschi</t>
  </si>
  <si>
    <t>5, Cranberry avenue</t>
  </si>
  <si>
    <t>OX27 8BD</t>
  </si>
  <si>
    <t>martinofoschi@gmail.com</t>
  </si>
  <si>
    <t>Richard</t>
  </si>
  <si>
    <t>Fox</t>
  </si>
  <si>
    <t>4 Hutscopse</t>
  </si>
  <si>
    <t>Wilcote Riding</t>
  </si>
  <si>
    <t>Wilcote, Nr. Finstock</t>
  </si>
  <si>
    <t>OX7 3DX</t>
  </si>
  <si>
    <t>info@richardfox-sculpture.com</t>
  </si>
  <si>
    <t>www.richardfox-sculpture.com</t>
  </si>
  <si>
    <t>07800 515952</t>
  </si>
  <si>
    <t>Dianne</t>
  </si>
  <si>
    <t>Frank</t>
  </si>
  <si>
    <t>9 Salisbury Crescent</t>
  </si>
  <si>
    <t>OX2 7TJ</t>
  </si>
  <si>
    <t>diannelfrank@hotmail.com</t>
  </si>
  <si>
    <t xml:space="preserve">01865 588102 </t>
  </si>
  <si>
    <t>Elizabeth</t>
  </si>
  <si>
    <t>Freemantle Schremp</t>
  </si>
  <si>
    <t>33 Oving Road</t>
  </si>
  <si>
    <t>Whitchurch</t>
  </si>
  <si>
    <t>HP22 4JF</t>
  </si>
  <si>
    <t>Freemantleuk@gmail.com</t>
  </si>
  <si>
    <t>Penelope</t>
  </si>
  <si>
    <t>Fulljames</t>
  </si>
  <si>
    <t>Harold’s Gate</t>
  </si>
  <si>
    <t>Jubilee Lane</t>
  </si>
  <si>
    <t>OX7 6EW</t>
  </si>
  <si>
    <t>penelopefulljames@hotmail.com</t>
  </si>
  <si>
    <t>01993 832920</t>
  </si>
  <si>
    <t>07581 837910</t>
  </si>
  <si>
    <t>Ganly</t>
  </si>
  <si>
    <t>26 Hilltop Road</t>
  </si>
  <si>
    <t>OX4 1PE</t>
  </si>
  <si>
    <t>helen.m.ganly@gmail.com</t>
  </si>
  <si>
    <t>01865 794947</t>
  </si>
  <si>
    <t>Piotr</t>
  </si>
  <si>
    <t>Gargas</t>
  </si>
  <si>
    <t>30 Townsend Road</t>
  </si>
  <si>
    <t>OX29 7AR</t>
  </si>
  <si>
    <t>gargaspiotr@gmail.com</t>
  </si>
  <si>
    <t>Anne</t>
  </si>
  <si>
    <t>Girling</t>
  </si>
  <si>
    <t>127 Radley Road</t>
  </si>
  <si>
    <t>OX14 3RX</t>
  </si>
  <si>
    <t>01235 799915</t>
  </si>
  <si>
    <t>Stacey</t>
  </si>
  <si>
    <t>Gledhill</t>
  </si>
  <si>
    <t>14 Swinburne Road</t>
  </si>
  <si>
    <t>OX4 4BG</t>
  </si>
  <si>
    <t>staceygledhill@gmail.com</t>
  </si>
  <si>
    <t>Amy</t>
  </si>
  <si>
    <t>Glees</t>
  </si>
  <si>
    <t>45 Argyle Street</t>
  </si>
  <si>
    <t>OX4 1ST</t>
  </si>
  <si>
    <t>amyfglees@gmail.com</t>
  </si>
  <si>
    <t>07917 818920</t>
  </si>
  <si>
    <t>Antonia</t>
  </si>
  <si>
    <t>Glynne Jones</t>
  </si>
  <si>
    <t xml:space="preserve">The Bungalow </t>
  </si>
  <si>
    <t>Stoke Road</t>
  </si>
  <si>
    <t>HP21 7TE</t>
  </si>
  <si>
    <t>a.glynnejones@btinternet.com</t>
  </si>
  <si>
    <t xml:space="preserve">Barbara </t>
  </si>
  <si>
    <t>Gorayska</t>
  </si>
  <si>
    <t>4 Bartlemas Road</t>
  </si>
  <si>
    <t xml:space="preserve"> OX4 1XX</t>
  </si>
  <si>
    <t>bgorayska@gmail.com</t>
  </si>
  <si>
    <t>01865 204640</t>
  </si>
  <si>
    <t>Becky</t>
  </si>
  <si>
    <t>Gouverneur</t>
  </si>
  <si>
    <t>16 Verney Road</t>
  </si>
  <si>
    <t>MK18 3BL</t>
  </si>
  <si>
    <t>becky.gouverneur@gmail.com</t>
  </si>
  <si>
    <t>Stephen</t>
  </si>
  <si>
    <t>Gray</t>
  </si>
  <si>
    <t>6 High Street</t>
  </si>
  <si>
    <t>Culham</t>
  </si>
  <si>
    <t>OX14 4NB</t>
  </si>
  <si>
    <t>stephengray@splashofcolour.plus.com</t>
  </si>
  <si>
    <t>01235 533370</t>
  </si>
  <si>
    <t xml:space="preserve">Eirian </t>
  </si>
  <si>
    <t>Griffiths</t>
  </si>
  <si>
    <t>5 Chiltern View</t>
  </si>
  <si>
    <t xml:space="preserve">Little Milton </t>
  </si>
  <si>
    <t>OX44 7QP</t>
  </si>
  <si>
    <t>07876 275891</t>
  </si>
  <si>
    <t xml:space="preserve">Bruno </t>
  </si>
  <si>
    <t>Guastalla</t>
  </si>
  <si>
    <t>56 Lake Street</t>
  </si>
  <si>
    <t>OX1 4RR</t>
  </si>
  <si>
    <t>brunoguastalla@yahoo.com</t>
  </si>
  <si>
    <t>01865 244798</t>
  </si>
  <si>
    <t>01865 556558</t>
  </si>
  <si>
    <t>James</t>
  </si>
  <si>
    <t>Hamilton</t>
  </si>
  <si>
    <t>53 Church Street</t>
  </si>
  <si>
    <t>OX5 2B</t>
  </si>
  <si>
    <t>james.h.hamilton@btinternet.com</t>
  </si>
  <si>
    <t>01865 371162</t>
  </si>
  <si>
    <t>Lucy</t>
  </si>
  <si>
    <t>Hartley</t>
  </si>
  <si>
    <t>28 Kingston Rd</t>
  </si>
  <si>
    <t>OX2 6RQ</t>
  </si>
  <si>
    <t>lucy.a.hartley@gmail.com</t>
  </si>
  <si>
    <t>01865 556109</t>
  </si>
  <si>
    <t xml:space="preserve">07769 200218 </t>
  </si>
  <si>
    <t>Gill</t>
  </si>
  <si>
    <t>Heaton</t>
  </si>
  <si>
    <t xml:space="preserve">Bradstone Cottage, Middle Street </t>
  </si>
  <si>
    <t>Islip</t>
  </si>
  <si>
    <t>OX5 2SF</t>
  </si>
  <si>
    <t>gill@heaton-connexion.co.uk</t>
  </si>
  <si>
    <t>01865 373625</t>
  </si>
  <si>
    <t>Elena</t>
  </si>
  <si>
    <t>Henshaw</t>
  </si>
  <si>
    <t>25 Marlborough Road</t>
  </si>
  <si>
    <t>OX1 4LW</t>
  </si>
  <si>
    <t>lena.henshaw@gmail.com</t>
  </si>
  <si>
    <t>www.elenahenshaw.co.uk</t>
  </si>
  <si>
    <t>07939 541756</t>
  </si>
  <si>
    <t>Hewes</t>
  </si>
  <si>
    <t>25 New Road</t>
  </si>
  <si>
    <t>Charney Basset</t>
  </si>
  <si>
    <t xml:space="preserve">Wantage </t>
  </si>
  <si>
    <t>OX12 0ER</t>
  </si>
  <si>
    <t>bluevoice@btinternet.com</t>
  </si>
  <si>
    <t>01865 735646</t>
  </si>
  <si>
    <t>Antony</t>
  </si>
  <si>
    <t>Hinchliffe</t>
  </si>
  <si>
    <t>1 Allens Orchard</t>
  </si>
  <si>
    <t>Chipping Warden</t>
  </si>
  <si>
    <t>Banbury</t>
  </si>
  <si>
    <t>OX17 1LX</t>
  </si>
  <si>
    <t>tonyhinchliffe@live.co.uk</t>
  </si>
  <si>
    <t>www.hinchliffeart.co.uk</t>
  </si>
  <si>
    <t>07884 365896</t>
  </si>
  <si>
    <t>Kate</t>
  </si>
  <si>
    <t>Hipkiss</t>
  </si>
  <si>
    <t>51 Laburnum Road</t>
  </si>
  <si>
    <t>OX2 9EN</t>
  </si>
  <si>
    <t>k.hipkiss@hotmail.co.uk</t>
  </si>
  <si>
    <t>07577 265345</t>
  </si>
  <si>
    <t xml:space="preserve">Margot </t>
  </si>
  <si>
    <t>Hitch</t>
  </si>
  <si>
    <t>Flat 15 Victoria Gardens</t>
  </si>
  <si>
    <t>15 Marston Ferry Road</t>
  </si>
  <si>
    <t>OX2 7EF</t>
  </si>
  <si>
    <t>margoth@btinternet.com</t>
  </si>
  <si>
    <t>01865 556764</t>
  </si>
  <si>
    <t>Beatrice</t>
  </si>
  <si>
    <t>Hoffman</t>
  </si>
  <si>
    <t>Limetree Cottage</t>
  </si>
  <si>
    <t>Garford</t>
  </si>
  <si>
    <t>OX13 5BP</t>
  </si>
  <si>
    <t>beatricemhoffman@gmail.com</t>
  </si>
  <si>
    <t>01865 391502</t>
  </si>
  <si>
    <t>Ann</t>
  </si>
  <si>
    <t>Holland</t>
  </si>
  <si>
    <t>86 Marlborough Avenue</t>
  </si>
  <si>
    <t>OX5 2AP</t>
  </si>
  <si>
    <t>annholland24@btinternet.com</t>
  </si>
  <si>
    <t>01865 377457</t>
  </si>
  <si>
    <t>07906 595731</t>
  </si>
  <si>
    <t>Hope</t>
  </si>
  <si>
    <t>64 Argyle Street</t>
  </si>
  <si>
    <t>OX4 1SS</t>
  </si>
  <si>
    <t>janehope2@btinternet.com</t>
  </si>
  <si>
    <t>www.janehope.co.uk</t>
  </si>
  <si>
    <t xml:space="preserve">01865 247475 </t>
  </si>
  <si>
    <t>Ben</t>
  </si>
  <si>
    <t>ben.hope@cantab.net</t>
  </si>
  <si>
    <t>Charlotte</t>
  </si>
  <si>
    <t>Houlihan</t>
  </si>
  <si>
    <t>20 Grahame Close</t>
  </si>
  <si>
    <t>Blewbury</t>
  </si>
  <si>
    <t>OX11 9QE</t>
  </si>
  <si>
    <t>Huggett</t>
  </si>
  <si>
    <t>The Tack Room, 5 Sherborne Stables</t>
  </si>
  <si>
    <t xml:space="preserve">Sherborne </t>
  </si>
  <si>
    <t>Cheltenham</t>
  </si>
  <si>
    <t>GL54 3DW</t>
  </si>
  <si>
    <t>jenny.huggett@btconnect.com</t>
  </si>
  <si>
    <t>Green Farm</t>
  </si>
  <si>
    <t>Evenlode</t>
  </si>
  <si>
    <t>Moreton-in-Marsh</t>
  </si>
  <si>
    <t>GL56 0NN</t>
  </si>
  <si>
    <t>angie7hunt@gmail.com</t>
  </si>
  <si>
    <t>Alex</t>
  </si>
  <si>
    <t>Hyde</t>
  </si>
  <si>
    <t>Church Cottage</t>
  </si>
  <si>
    <t>Goosey</t>
  </si>
  <si>
    <t>Nr Faringdon</t>
  </si>
  <si>
    <t>SN7 8PA</t>
  </si>
  <si>
    <t>john@thewelchmans.co.uk</t>
  </si>
  <si>
    <t>01367 718344</t>
  </si>
  <si>
    <t>077880 793516</t>
  </si>
  <si>
    <t>74 Holtspur Top Lane</t>
  </si>
  <si>
    <t>Beaconsfield</t>
  </si>
  <si>
    <t>HP9 1DT</t>
  </si>
  <si>
    <t>Marianhyland@hotmail.co.uk</t>
  </si>
  <si>
    <t>07887 484805</t>
  </si>
  <si>
    <t xml:space="preserve">Kathleen </t>
  </si>
  <si>
    <t>Hyndman</t>
  </si>
  <si>
    <t>15 Norwood Avenue</t>
  </si>
  <si>
    <t>Kingston Bagpuize</t>
  </si>
  <si>
    <t>OX13 5AD</t>
  </si>
  <si>
    <t>Kmhconstruct5@homecall.co.uk</t>
  </si>
  <si>
    <t>01865 820466</t>
  </si>
  <si>
    <t>325 Banbury Road</t>
  </si>
  <si>
    <t>Summertown</t>
  </si>
  <si>
    <t>OX2 7JH</t>
  </si>
  <si>
    <t>k.isaacson@btinternet.com</t>
  </si>
  <si>
    <t>01865 554761</t>
  </si>
  <si>
    <t>07772 626468</t>
  </si>
  <si>
    <t>Kay</t>
  </si>
  <si>
    <t>Jamieson</t>
  </si>
  <si>
    <t>14 Elizabeth Jennings Way</t>
  </si>
  <si>
    <t>OX2 7BN</t>
  </si>
  <si>
    <t>01865 316223</t>
  </si>
  <si>
    <t>Christine</t>
  </si>
  <si>
    <t>Jones</t>
  </si>
  <si>
    <t>Wealhay</t>
  </si>
  <si>
    <t>Lavender Square</t>
  </si>
  <si>
    <t>OX18 2LR</t>
  </si>
  <si>
    <t>mikeandchrisjones@gmail.com</t>
  </si>
  <si>
    <t>01993 852522</t>
  </si>
  <si>
    <t>07340 344049</t>
  </si>
  <si>
    <t>Beverley</t>
  </si>
  <si>
    <t>35 Beech Road</t>
  </si>
  <si>
    <t>Elms Rise</t>
  </si>
  <si>
    <t xml:space="preserve">Botley </t>
  </si>
  <si>
    <t>OX2 9EF</t>
  </si>
  <si>
    <t>Beverleyjonesart@gmail.com</t>
  </si>
  <si>
    <t>www.beverleyjonesart.co.uk</t>
  </si>
  <si>
    <t>01865 250303</t>
  </si>
  <si>
    <t>07730 466452</t>
  </si>
  <si>
    <t>27 Kenilworth Avenue</t>
  </si>
  <si>
    <t>OX4 2AW</t>
  </si>
  <si>
    <t>wave2davejones@btinternet.com</t>
  </si>
  <si>
    <t>01865 240565</t>
  </si>
  <si>
    <t>Myrica</t>
  </si>
  <si>
    <t>The Old Post Office</t>
  </si>
  <si>
    <t>Ox73jr</t>
  </si>
  <si>
    <t>Keegan</t>
  </si>
  <si>
    <t>The Studio, Botolph Claydon Village Hall</t>
  </si>
  <si>
    <t>Botyl Rd</t>
  </si>
  <si>
    <t>Buckingham</t>
  </si>
  <si>
    <t>MK18 2LR</t>
  </si>
  <si>
    <t>Kelly</t>
  </si>
  <si>
    <t>16 Sydney St</t>
  </si>
  <si>
    <t>OX4 3AG</t>
  </si>
  <si>
    <t>Jane.kelly507@ntlworld.com</t>
  </si>
  <si>
    <t>01865 423100</t>
  </si>
  <si>
    <t>Rahima</t>
  </si>
  <si>
    <t>Kenner</t>
  </si>
  <si>
    <t>33 Western Road</t>
  </si>
  <si>
    <t>OX1 4LS</t>
  </si>
  <si>
    <t>rekenner@kenner.org.uk</t>
  </si>
  <si>
    <t>www.rahimakenner.com</t>
  </si>
  <si>
    <t>01865 723410</t>
  </si>
  <si>
    <t>Lin</t>
  </si>
  <si>
    <t>Kerr</t>
  </si>
  <si>
    <t>41 Limetrees</t>
  </si>
  <si>
    <t>Chilton</t>
  </si>
  <si>
    <t>OX11 0HY</t>
  </si>
  <si>
    <t>www.linkerrdesign.co.uk</t>
  </si>
  <si>
    <t>01235 833119</t>
  </si>
  <si>
    <t>07443 561906</t>
  </si>
  <si>
    <t>Kestner</t>
  </si>
  <si>
    <t>74 Linkside Avenue</t>
  </si>
  <si>
    <t>OX28JB</t>
  </si>
  <si>
    <t>alankestner@gmail.com</t>
  </si>
  <si>
    <t>Kidd</t>
  </si>
  <si>
    <t>9 Naseby Close</t>
  </si>
  <si>
    <t>OX9 3WA</t>
  </si>
  <si>
    <t>alankidd@macace.net</t>
  </si>
  <si>
    <t xml:space="preserve">www.alankidd.com </t>
  </si>
  <si>
    <t>01844 214969</t>
  </si>
  <si>
    <t>07711 824128</t>
  </si>
  <si>
    <t>Kimminau-Jobling</t>
  </si>
  <si>
    <t xml:space="preserve">The Bothy,  2 The Green </t>
  </si>
  <si>
    <t>Tackley</t>
  </si>
  <si>
    <t>OX5 3AF</t>
  </si>
  <si>
    <t>07850 543495</t>
  </si>
  <si>
    <t>5 Cleveley Road</t>
  </si>
  <si>
    <t>OX7 4LL</t>
  </si>
  <si>
    <t>King1812@live.com</t>
  </si>
  <si>
    <t>01608 678036</t>
  </si>
  <si>
    <t>07544 640385</t>
  </si>
  <si>
    <t>Heather</t>
  </si>
  <si>
    <t>93 Kingston Road</t>
  </si>
  <si>
    <t>OX2 6RL</t>
  </si>
  <si>
    <t>heather_king2004@yahoo.co.uk</t>
  </si>
  <si>
    <t>01865 515453</t>
  </si>
  <si>
    <t xml:space="preserve">Tessa </t>
  </si>
  <si>
    <t>Kirby</t>
  </si>
  <si>
    <t>17 St Mary’s Road</t>
  </si>
  <si>
    <t>Newbury</t>
  </si>
  <si>
    <t>Berkshire</t>
  </si>
  <si>
    <t>RG14 1ES</t>
  </si>
  <si>
    <t>tessakirby@talktalk.net</t>
  </si>
  <si>
    <t>01635 45828</t>
  </si>
  <si>
    <t>Kirkham</t>
  </si>
  <si>
    <t>Manor Farm Studio</t>
  </si>
  <si>
    <t>Church Street</t>
  </si>
  <si>
    <t>OX5 2BA</t>
  </si>
  <si>
    <t>francis.kirkham@gmail.com</t>
  </si>
  <si>
    <t>07733 020785</t>
  </si>
  <si>
    <t>Kirkman</t>
  </si>
  <si>
    <t>Witcha Cottage</t>
  </si>
  <si>
    <t>Ramsbury</t>
  </si>
  <si>
    <t>Marlborough</t>
  </si>
  <si>
    <t xml:space="preserve">Wiltshire </t>
  </si>
  <si>
    <t>SN8 2HQ</t>
  </si>
  <si>
    <t>kirkman.ramsbury@btconnect.com</t>
  </si>
  <si>
    <t xml:space="preserve">01672 520429 </t>
  </si>
  <si>
    <t>Mary</t>
  </si>
  <si>
    <t>Knowland</t>
  </si>
  <si>
    <t>College Farm</t>
  </si>
  <si>
    <t>Little Minster</t>
  </si>
  <si>
    <t>Minster Lovell</t>
  </si>
  <si>
    <t>OX29 0RS</t>
  </si>
  <si>
    <t>mary.knowland@gmail.com</t>
  </si>
  <si>
    <t>07929 934079</t>
  </si>
  <si>
    <t>Kolos</t>
  </si>
  <si>
    <t>5 Robin Gibb Road</t>
  </si>
  <si>
    <t>OX9 3FD</t>
  </si>
  <si>
    <t>kolos_anna@mail.ru</t>
  </si>
  <si>
    <t>Marcin</t>
  </si>
  <si>
    <t>Kulabko</t>
  </si>
  <si>
    <t>119b Rose Hill</t>
  </si>
  <si>
    <t>OX4 4HT</t>
  </si>
  <si>
    <t>mkulab@o2.pl</t>
  </si>
  <si>
    <t xml:space="preserve">07783 921031 </t>
  </si>
  <si>
    <t>Fergus</t>
  </si>
  <si>
    <t>Laidlaw</t>
  </si>
  <si>
    <t xml:space="preserve">Headington House </t>
  </si>
  <si>
    <t>52 Old High St</t>
  </si>
  <si>
    <t>OX3 9HU</t>
  </si>
  <si>
    <t>ferguslaidlaw1@gmail.com</t>
  </si>
  <si>
    <t>Arthur</t>
  </si>
  <si>
    <t>Headington House</t>
  </si>
  <si>
    <t>52 Old High Street</t>
  </si>
  <si>
    <t>arthur.laidlaw@gmail.com</t>
  </si>
  <si>
    <t>www.arthurlaidlaw.com</t>
  </si>
  <si>
    <t>07730 681357</t>
  </si>
  <si>
    <t>Deborah</t>
  </si>
  <si>
    <t>deborahlaidlaw1@gmail.com</t>
  </si>
  <si>
    <t xml:space="preserve">01865 744730 </t>
  </si>
  <si>
    <t>Cathy</t>
  </si>
  <si>
    <t>Landell Mills</t>
  </si>
  <si>
    <t>38 Kingston Road</t>
  </si>
  <si>
    <t>OX2 6RH</t>
  </si>
  <si>
    <t>cathylandellmills@me.com</t>
  </si>
  <si>
    <t>0780 7048507</t>
  </si>
  <si>
    <t>48 Lonsdale Road</t>
  </si>
  <si>
    <t>OX2 7EP</t>
  </si>
  <si>
    <t>Peter.a.lawrence@btinternet.com</t>
  </si>
  <si>
    <t xml:space="preserve">01865 559193 </t>
  </si>
  <si>
    <t>Briony</t>
  </si>
  <si>
    <t>Lawson</t>
  </si>
  <si>
    <t>Gothic House</t>
  </si>
  <si>
    <t>Charlbury</t>
  </si>
  <si>
    <t>OX7 3PP</t>
  </si>
  <si>
    <t>photos@andrewlawson.com</t>
  </si>
  <si>
    <t xml:space="preserve">01608 811483 </t>
  </si>
  <si>
    <t>Henrietta</t>
  </si>
  <si>
    <t>Lawson Johnston</t>
  </si>
  <si>
    <t>5 Home Farm Lane</t>
  </si>
  <si>
    <t>Middle Aston</t>
  </si>
  <si>
    <t>OX25 5PR</t>
  </si>
  <si>
    <t>Lester</t>
  </si>
  <si>
    <t>6 Highlands</t>
  </si>
  <si>
    <t>Lower Tadmarton</t>
  </si>
  <si>
    <t>OX15 5SR</t>
  </si>
  <si>
    <t>paullester3655@yahoo.co.uk</t>
  </si>
  <si>
    <t>077796 300238</t>
  </si>
  <si>
    <t>Levell</t>
  </si>
  <si>
    <t>7 Tree Lane</t>
  </si>
  <si>
    <t>OX4 4EY</t>
  </si>
  <si>
    <t>familylevell@gmail.com</t>
  </si>
  <si>
    <t>01865 748520</t>
  </si>
  <si>
    <t>07787 478817</t>
  </si>
  <si>
    <t xml:space="preserve">Anna </t>
  </si>
  <si>
    <t>Lever</t>
  </si>
  <si>
    <t>39 Priory Orchard</t>
  </si>
  <si>
    <t>OX12 9EL</t>
  </si>
  <si>
    <t>annamlever@gmail.com</t>
  </si>
  <si>
    <t>01235 766175</t>
  </si>
  <si>
    <t>Nancy</t>
  </si>
  <si>
    <t>Lindisfarne</t>
  </si>
  <si>
    <t>23 Alma Place</t>
  </si>
  <si>
    <t>OX4 1JW</t>
  </si>
  <si>
    <t>nanstarr44@hotmail.com</t>
  </si>
  <si>
    <t>01865 722978</t>
  </si>
  <si>
    <t>Kevin</t>
  </si>
  <si>
    <t>Line</t>
  </si>
  <si>
    <t>Whitfields Barn</t>
  </si>
  <si>
    <t>Barton on the Heath</t>
  </si>
  <si>
    <t>Moreton in Marsh</t>
  </si>
  <si>
    <t xml:space="preserve">Glos </t>
  </si>
  <si>
    <t>GL56 0PN</t>
  </si>
  <si>
    <t>kline607@btinternet.com</t>
  </si>
  <si>
    <t>01608 674519</t>
  </si>
  <si>
    <t>Lines</t>
  </si>
  <si>
    <t>Rivertop</t>
  </si>
  <si>
    <t>OX29 8PS</t>
  </si>
  <si>
    <t>jenny_lines@btinternet.com</t>
  </si>
  <si>
    <t>01993 898454</t>
  </si>
  <si>
    <t>Lister</t>
  </si>
  <si>
    <t xml:space="preserve">18 Marriott Close </t>
  </si>
  <si>
    <t>Wootton</t>
  </si>
  <si>
    <t>OX201EY</t>
  </si>
  <si>
    <t>Muriel</t>
  </si>
  <si>
    <t>Mallows</t>
  </si>
  <si>
    <t>10 Blandford Avenue</t>
  </si>
  <si>
    <t>OX2 8DY</t>
  </si>
  <si>
    <t>Murielmallows4@gmail.com</t>
  </si>
  <si>
    <t>01865 438961</t>
  </si>
  <si>
    <t>07425 854821</t>
  </si>
  <si>
    <t xml:space="preserve">Chase </t>
  </si>
  <si>
    <t xml:space="preserve">Marsden </t>
  </si>
  <si>
    <t xml:space="preserve">26 Norreys road </t>
  </si>
  <si>
    <t>OX2 9PT</t>
  </si>
  <si>
    <t>chase.r.marsden@googlemail.com</t>
  </si>
  <si>
    <t>June</t>
  </si>
  <si>
    <t>Mathews</t>
  </si>
  <si>
    <t>18 Princess Street</t>
  </si>
  <si>
    <t>OX4 1DD</t>
  </si>
  <si>
    <t>junescottmathews@gmail.com</t>
  </si>
  <si>
    <t>Pam</t>
  </si>
  <si>
    <t>McAloon</t>
  </si>
  <si>
    <t>5 The Old Foundry</t>
  </si>
  <si>
    <t>Wilsham Road</t>
  </si>
  <si>
    <t>OX14 5TD</t>
  </si>
  <si>
    <t>glammiepam@yahoo.co.uk</t>
  </si>
  <si>
    <t>01235 529933</t>
  </si>
  <si>
    <t>Andrew</t>
  </si>
  <si>
    <t>McNeile Jones</t>
  </si>
  <si>
    <t>The Dairy</t>
  </si>
  <si>
    <t>4 North Hinksey Village</t>
  </si>
  <si>
    <t>OX2 0NA</t>
  </si>
  <si>
    <t>Liz</t>
  </si>
  <si>
    <t>Milburn</t>
  </si>
  <si>
    <t>Timberscombe</t>
  </si>
  <si>
    <t>Burdens Heath</t>
  </si>
  <si>
    <t>Upper Bucklebury</t>
  </si>
  <si>
    <t xml:space="preserve">Berkshire </t>
  </si>
  <si>
    <t>RG7 6SX</t>
  </si>
  <si>
    <t>liz@lizmilburn.co.uk</t>
  </si>
  <si>
    <t xml:space="preserve">01635 868780 </t>
  </si>
  <si>
    <t>Zelga Simone</t>
  </si>
  <si>
    <t>Miller</t>
  </si>
  <si>
    <t>Florence House, 373 Woodstock Road</t>
  </si>
  <si>
    <t>OX28AA</t>
  </si>
  <si>
    <t>Minter</t>
  </si>
  <si>
    <t>14 Queens Road</t>
  </si>
  <si>
    <t>Hannington</t>
  </si>
  <si>
    <t>Swindon</t>
  </si>
  <si>
    <t>SN6 7RP</t>
  </si>
  <si>
    <t>Moeran</t>
  </si>
  <si>
    <t>58 St Bernards Road</t>
  </si>
  <si>
    <t>OX2 6EJ</t>
  </si>
  <si>
    <t>nickymoeran@hotmail.co.uk</t>
  </si>
  <si>
    <t>www.nicolamoeranpaintings.com</t>
  </si>
  <si>
    <t>01865 514006</t>
  </si>
  <si>
    <t>07966 314746</t>
  </si>
  <si>
    <t>Celia</t>
  </si>
  <si>
    <t>Montague</t>
  </si>
  <si>
    <t>14 Norham Road</t>
  </si>
  <si>
    <t>OX2 6SF</t>
  </si>
  <si>
    <t>celiamontague@yahoo.co.uk</t>
  </si>
  <si>
    <t>07713 741689</t>
  </si>
  <si>
    <t>Jeremy</t>
  </si>
  <si>
    <t>Morgan</t>
  </si>
  <si>
    <t>2 Henwood Drive</t>
  </si>
  <si>
    <t>OX1 5JU</t>
  </si>
  <si>
    <t>info@fizogdesign.co.uk</t>
  </si>
  <si>
    <t>07747 633075</t>
  </si>
  <si>
    <t>Mynall</t>
  </si>
  <si>
    <t>3 Willow Way</t>
  </si>
  <si>
    <t>OX14 2LD</t>
  </si>
  <si>
    <t>sue@mynall.co.uk</t>
  </si>
  <si>
    <t>01865 326037</t>
  </si>
  <si>
    <t xml:space="preserve">Anuk </t>
  </si>
  <si>
    <t>Naumann</t>
  </si>
  <si>
    <t>The Shrubbery</t>
  </si>
  <si>
    <t>The Tewer</t>
  </si>
  <si>
    <t>Great Rollright</t>
  </si>
  <si>
    <t>OX7 5RG</t>
  </si>
  <si>
    <t>anuk@anuknaumann.co.uk</t>
  </si>
  <si>
    <t>01608 737077</t>
  </si>
  <si>
    <t>Wendy</t>
  </si>
  <si>
    <t>Newhofer</t>
  </si>
  <si>
    <t>82 Southmoor Road</t>
  </si>
  <si>
    <t>OX2 6RB</t>
  </si>
  <si>
    <t>wendynewhofer@hotmail.com</t>
  </si>
  <si>
    <t>01865 557393</t>
  </si>
  <si>
    <t>Jennifer</t>
  </si>
  <si>
    <t>Newman</t>
  </si>
  <si>
    <t>4 Hunts Copse</t>
  </si>
  <si>
    <t>www.jennifer-newman.com</t>
  </si>
  <si>
    <t>07831 715543</t>
  </si>
  <si>
    <t>Norman</t>
  </si>
  <si>
    <t>Upperton Farmhouse, Upperton</t>
  </si>
  <si>
    <t>Brightwell Baldwin</t>
  </si>
  <si>
    <t>OX49 5PB</t>
  </si>
  <si>
    <t>laurencenormanart@outlook.com</t>
  </si>
  <si>
    <t xml:space="preserve">Vivian </t>
  </si>
  <si>
    <t>O’Donnell</t>
  </si>
  <si>
    <t>Grove Cottages</t>
  </si>
  <si>
    <t>High Street</t>
  </si>
  <si>
    <t>Deddington</t>
  </si>
  <si>
    <t>OX15 0SL</t>
  </si>
  <si>
    <t xml:space="preserve">01869 338350 </t>
  </si>
  <si>
    <t xml:space="preserve">no computer access or mobile! </t>
  </si>
  <si>
    <t>Ken</t>
  </si>
  <si>
    <t>Organ</t>
  </si>
  <si>
    <t>25 Field Gardens</t>
  </si>
  <si>
    <t>Steventon</t>
  </si>
  <si>
    <t>OX13 6TE</t>
  </si>
  <si>
    <t>07801 732235</t>
  </si>
  <si>
    <t>Ort</t>
  </si>
  <si>
    <t>The Phoenix Studio</t>
  </si>
  <si>
    <t>Chinnor Road</t>
  </si>
  <si>
    <t xml:space="preserve"> Towersey</t>
  </si>
  <si>
    <t>OX9 3Q2</t>
  </si>
  <si>
    <t>james@orts.co.uk</t>
  </si>
  <si>
    <t>01844 698521</t>
  </si>
  <si>
    <t>07765 980508</t>
  </si>
  <si>
    <t>Oster</t>
  </si>
  <si>
    <t>Hillcrest Islip Road</t>
  </si>
  <si>
    <t>Ox53DP</t>
  </si>
  <si>
    <t>The Homestead</t>
  </si>
  <si>
    <t>Kings Lane</t>
  </si>
  <si>
    <t>Longcot</t>
  </si>
  <si>
    <t>SN7 7SS</t>
  </si>
  <si>
    <t>helen@pakeman.biz</t>
  </si>
  <si>
    <t>Tara</t>
  </si>
  <si>
    <t>Parker-Woolway</t>
  </si>
  <si>
    <t>5 Church Row</t>
  </si>
  <si>
    <t>Bourton</t>
  </si>
  <si>
    <t>SN6 8JG</t>
  </si>
  <si>
    <t>tara@parkerwoolwayartist.co.uk</t>
  </si>
  <si>
    <t>07796 696077</t>
  </si>
  <si>
    <t>Peart</t>
  </si>
  <si>
    <t>7A Grundy Close</t>
  </si>
  <si>
    <t>OX14 3SD</t>
  </si>
  <si>
    <t>janepeart@hotmail.com</t>
  </si>
  <si>
    <t>01865 873317</t>
  </si>
  <si>
    <t>07768 525814</t>
  </si>
  <si>
    <t>Therese</t>
  </si>
  <si>
    <t>Penny</t>
  </si>
  <si>
    <t>The Tower House</t>
  </si>
  <si>
    <t>The Gap</t>
  </si>
  <si>
    <t>Marcham</t>
  </si>
  <si>
    <t>OX13 6NJ</t>
  </si>
  <si>
    <t>tpenny@lateraledge.com</t>
  </si>
  <si>
    <t>01865 391040</t>
  </si>
  <si>
    <t>Perry</t>
  </si>
  <si>
    <t>43b Queens Road</t>
  </si>
  <si>
    <t>OX9 3NF</t>
  </si>
  <si>
    <t xml:space="preserve">Valerie  </t>
  </si>
  <si>
    <t>Petts</t>
  </si>
  <si>
    <t>48 Cardigan Street</t>
  </si>
  <si>
    <t>OX2 6BS</t>
  </si>
  <si>
    <t>valeriepetts@lineone.net</t>
  </si>
  <si>
    <t>01865 512779</t>
  </si>
  <si>
    <t>Yvette</t>
  </si>
  <si>
    <t>Phillips</t>
  </si>
  <si>
    <t>17 Grahame Close</t>
  </si>
  <si>
    <t>Rosie</t>
  </si>
  <si>
    <t>Phipps</t>
  </si>
  <si>
    <t>26 Five Mile Drive</t>
  </si>
  <si>
    <t>OX2 8HR</t>
  </si>
  <si>
    <t>rosiephippsart@gmail.com</t>
  </si>
  <si>
    <t>www.rosiephippsart.com</t>
  </si>
  <si>
    <t>01865 559098</t>
  </si>
  <si>
    <t>07795 341149</t>
  </si>
  <si>
    <t>MM Morgan</t>
  </si>
  <si>
    <t>Plumm</t>
  </si>
  <si>
    <t>5 Boundary Close</t>
  </si>
  <si>
    <t>OX20 1LR</t>
  </si>
  <si>
    <t>Dirk</t>
  </si>
  <si>
    <t>Pretorius</t>
  </si>
  <si>
    <t>Bridleway</t>
  </si>
  <si>
    <t>Duns Tew</t>
  </si>
  <si>
    <t>OX25 6JR</t>
  </si>
  <si>
    <t>dirkpretorius@workspirit.co.uk</t>
  </si>
  <si>
    <t>07712 173575</t>
  </si>
  <si>
    <t xml:space="preserve">Jago </t>
  </si>
  <si>
    <t>Pryce</t>
  </si>
  <si>
    <t>Pippins</t>
  </si>
  <si>
    <t>118 Oxford Road</t>
  </si>
  <si>
    <t>Cumnor</t>
  </si>
  <si>
    <t>OX2 9PQ</t>
  </si>
  <si>
    <t xml:space="preserve">j.pryce-williams@pippins.myzen.co.uk </t>
  </si>
  <si>
    <t xml:space="preserve">07927 236961 </t>
  </si>
  <si>
    <t>Angela</t>
  </si>
  <si>
    <t>Radcliffe</t>
  </si>
  <si>
    <t>56 Stratfield Road</t>
  </si>
  <si>
    <t>OXFORD</t>
  </si>
  <si>
    <t>OX2 7BQ</t>
  </si>
  <si>
    <t>angela.m.radcliffe@gmail.com</t>
  </si>
  <si>
    <t>01865 510265</t>
  </si>
  <si>
    <t xml:space="preserve">Amanda </t>
  </si>
  <si>
    <t>Ralfe</t>
  </si>
  <si>
    <t>Hunters Moon, School Road</t>
  </si>
  <si>
    <t>Risely</t>
  </si>
  <si>
    <t>Reading</t>
  </si>
  <si>
    <t>RG7 1XN</t>
  </si>
  <si>
    <t>amanda@amandaralfe.co.uk</t>
  </si>
  <si>
    <t>01189 882058</t>
  </si>
  <si>
    <t>Lesley</t>
  </si>
  <si>
    <t>Reeves</t>
  </si>
  <si>
    <t>64 Robsart Place</t>
  </si>
  <si>
    <t>OX2 9QT</t>
  </si>
  <si>
    <t>30 Hutchcomb Road</t>
  </si>
  <si>
    <t>OX2 9HL</t>
  </si>
  <si>
    <t>mornarhys@hotmail.com</t>
  </si>
  <si>
    <t>01865 246739</t>
  </si>
  <si>
    <t>Ritson</t>
  </si>
  <si>
    <t>31 Edward Street</t>
  </si>
  <si>
    <t>OX14 1DJ</t>
  </si>
  <si>
    <t>carolineritson11@gmail.com</t>
  </si>
  <si>
    <t>07760 242208</t>
  </si>
  <si>
    <t>Jim</t>
  </si>
  <si>
    <t>57 High Street</t>
  </si>
  <si>
    <t>Chalgrove</t>
  </si>
  <si>
    <t>OX44 7SR</t>
  </si>
  <si>
    <t xml:space="preserve">www.clayimage.co.uk </t>
  </si>
  <si>
    <t>01235 530346</t>
  </si>
  <si>
    <t>07968 852172</t>
  </si>
  <si>
    <t xml:space="preserve">Mary </t>
  </si>
  <si>
    <t>24 West End</t>
  </si>
  <si>
    <t>OX28 1NE</t>
  </si>
  <si>
    <t>mary@maryrobinson.co.uk</t>
  </si>
  <si>
    <t>07712 248685</t>
  </si>
  <si>
    <t>Yvonne</t>
  </si>
  <si>
    <t>25 Spencer Close</t>
  </si>
  <si>
    <t>Stanford in the Vale</t>
  </si>
  <si>
    <t>SN7 8NG</t>
  </si>
  <si>
    <t>yvonnerobinson@clara.co.uk</t>
  </si>
  <si>
    <t>www.yvonnerobinsonart.weebly.com</t>
  </si>
  <si>
    <t>07906 302472</t>
  </si>
  <si>
    <t>Marie</t>
  </si>
  <si>
    <t>33 Westfield Road</t>
  </si>
  <si>
    <t>Benson</t>
  </si>
  <si>
    <t>OX10 6NJ</t>
  </si>
  <si>
    <t>01367 718274</t>
  </si>
  <si>
    <t>Fred</t>
  </si>
  <si>
    <t>Rose</t>
  </si>
  <si>
    <t>19 Heyford Hill Lane</t>
  </si>
  <si>
    <t>Sandford-on-Thames</t>
  </si>
  <si>
    <t>OX4 4YG</t>
  </si>
  <si>
    <t>07985 308639</t>
  </si>
  <si>
    <t xml:space="preserve">Lorna </t>
  </si>
  <si>
    <t>Rowe</t>
  </si>
  <si>
    <t>Yew Tree House</t>
  </si>
  <si>
    <t>124 High Street</t>
  </si>
  <si>
    <t>Sutton Courtenay</t>
  </si>
  <si>
    <t>OX14 4AX</t>
  </si>
  <si>
    <t>lornarowe@hotmail.com</t>
  </si>
  <si>
    <t>01235 848448</t>
  </si>
  <si>
    <t>Claire Christie</t>
  </si>
  <si>
    <t>Sadler</t>
  </si>
  <si>
    <t>46 Lonsdale Road</t>
  </si>
  <si>
    <t>07968 231173</t>
  </si>
  <si>
    <t>Graeme</t>
  </si>
  <si>
    <t>Salmon</t>
  </si>
  <si>
    <t>34 Hilltop Road</t>
  </si>
  <si>
    <t>graeme.salmon@physics.ox.ac.uk</t>
  </si>
  <si>
    <t>01865 248770</t>
  </si>
  <si>
    <t>Sampson</t>
  </si>
  <si>
    <t>Longbecs</t>
  </si>
  <si>
    <t>OX29 8PT</t>
  </si>
  <si>
    <t>john.sampson9@btinternet.com</t>
  </si>
  <si>
    <t>Saunders</t>
  </si>
  <si>
    <t>3 Henleys Lane</t>
  </si>
  <si>
    <t>Drayton</t>
  </si>
  <si>
    <t>OX14 4HU</t>
  </si>
  <si>
    <t>louie2shoes@hotmail.com</t>
  </si>
  <si>
    <t>07901 002469</t>
  </si>
  <si>
    <t>Scully</t>
  </si>
  <si>
    <t>Folly Hill Cottage</t>
  </si>
  <si>
    <t>Forge Hill</t>
  </si>
  <si>
    <t>Hampstead Norreys</t>
  </si>
  <si>
    <t>RG18 0TE</t>
  </si>
  <si>
    <t>07765 867035</t>
  </si>
  <si>
    <t>Mandy</t>
  </si>
  <si>
    <t>Selhurst</t>
  </si>
  <si>
    <t>Bampfylde Cottage</t>
  </si>
  <si>
    <t>Drimpton Road</t>
  </si>
  <si>
    <t>Broadwindsor</t>
  </si>
  <si>
    <t xml:space="preserve">Dorset </t>
  </si>
  <si>
    <t>DT8 3QL</t>
  </si>
  <si>
    <t>mandmselhurst@btinternet.com</t>
  </si>
  <si>
    <t xml:space="preserve">www.mandyselhurst.art </t>
  </si>
  <si>
    <t>01308 867641.</t>
  </si>
  <si>
    <t xml:space="preserve">Francesca </t>
  </si>
  <si>
    <t>Shakespeare</t>
  </si>
  <si>
    <t>1 Oakthorpe Road</t>
  </si>
  <si>
    <t>OX2 7BD</t>
  </si>
  <si>
    <t>francesca@francescashakespeare.com</t>
  </si>
  <si>
    <t>www.francescashakespeare.com</t>
  </si>
  <si>
    <t>07976 822773</t>
  </si>
  <si>
    <t>Shepherd</t>
  </si>
  <si>
    <t>174 Main Road</t>
  </si>
  <si>
    <t xml:space="preserve"> Long Hanborough</t>
  </si>
  <si>
    <t>OX29 8JZ</t>
  </si>
  <si>
    <t> 01993882402</t>
  </si>
  <si>
    <t>Bing</t>
  </si>
  <si>
    <t>Shi</t>
  </si>
  <si>
    <t>96 Tydeman Street</t>
  </si>
  <si>
    <t>SN2 8AU</t>
  </si>
  <si>
    <t>binginuk@gmail.com</t>
  </si>
  <si>
    <t>Pip</t>
  </si>
  <si>
    <t>Shuckburgh</t>
  </si>
  <si>
    <t>Dragonfly</t>
  </si>
  <si>
    <t>Cheapside</t>
  </si>
  <si>
    <t xml:space="preserve">OX18 2JL </t>
  </si>
  <si>
    <t>pipshuck@btinternet.com</t>
  </si>
  <si>
    <t>www.pipshuckburgh.co.uk</t>
  </si>
  <si>
    <t>Side</t>
  </si>
  <si>
    <t>39 Robsart Place</t>
  </si>
  <si>
    <t>sue.side30@gmail.com</t>
  </si>
  <si>
    <t>www.sueside.com</t>
  </si>
  <si>
    <t>Moved home</t>
  </si>
  <si>
    <t>Skinner Smith</t>
  </si>
  <si>
    <t>48 Helen Road</t>
  </si>
  <si>
    <t>OX2 0DE</t>
  </si>
  <si>
    <t>wendy@wendyskinnersmith.co.uk</t>
  </si>
  <si>
    <t>07752 033370</t>
  </si>
  <si>
    <t>Adrian</t>
  </si>
  <si>
    <t>Smart</t>
  </si>
  <si>
    <t>31 Sinodun road</t>
  </si>
  <si>
    <t>OX11 8HW</t>
  </si>
  <si>
    <t>ads.smart@btinternet.com</t>
  </si>
  <si>
    <t>Smith</t>
  </si>
  <si>
    <t xml:space="preserve">Flat 1, 12 Bath St </t>
  </si>
  <si>
    <t>Ox14 3 QH</t>
  </si>
  <si>
    <t>suemcshoe@hotmail.co.uk</t>
  </si>
  <si>
    <t xml:space="preserve">Marie L </t>
  </si>
  <si>
    <t>The Studio, Tays Cottage</t>
  </si>
  <si>
    <t>Tays Gateway</t>
  </si>
  <si>
    <t>OX15 OTF</t>
  </si>
  <si>
    <t>ricmar092@gmail.com</t>
  </si>
  <si>
    <t>01869 338245</t>
  </si>
  <si>
    <t>1 Sandfield Road</t>
  </si>
  <si>
    <t>OX3 7RG</t>
  </si>
  <si>
    <t>martin.smith_art@ntlworld.com</t>
  </si>
  <si>
    <t>www.martinsmithsculpture.co.uk</t>
  </si>
  <si>
    <t>01865 767350</t>
  </si>
  <si>
    <t>Somerscales</t>
  </si>
  <si>
    <t>john.somerscales@btinternet.com</t>
  </si>
  <si>
    <t>01865 375292</t>
  </si>
  <si>
    <t>Soskice</t>
  </si>
  <si>
    <t>35 St Andrews Road</t>
  </si>
  <si>
    <t>OX3 9DL</t>
  </si>
  <si>
    <t>asoskice@talktalk.net</t>
  </si>
  <si>
    <t>01865 760695</t>
  </si>
  <si>
    <t>Spackman</t>
  </si>
  <si>
    <t>12 Henley St</t>
  </si>
  <si>
    <t>OX4 1ER</t>
  </si>
  <si>
    <t>Spencer</t>
  </si>
  <si>
    <t>34 lockstile way, Goring</t>
  </si>
  <si>
    <t>RG8 0AL</t>
  </si>
  <si>
    <t>Carrie</t>
  </si>
  <si>
    <t>Stanley</t>
  </si>
  <si>
    <t>Brighton</t>
  </si>
  <si>
    <t>carrie_stanley@hotmail.co.uk</t>
  </si>
  <si>
    <t>07854 556484</t>
  </si>
  <si>
    <t>Victoria</t>
  </si>
  <si>
    <t>Stanway</t>
  </si>
  <si>
    <t>2 Dunnock Close</t>
  </si>
  <si>
    <t>OX26 6W2</t>
  </si>
  <si>
    <t>victoriastanway@hotmail.com</t>
  </si>
  <si>
    <t>www.victoriastanwayart.com</t>
  </si>
  <si>
    <t>07789 186759</t>
  </si>
  <si>
    <t xml:space="preserve">John </t>
  </si>
  <si>
    <t>8 Humber Close</t>
  </si>
  <si>
    <t>OX11 7RU</t>
  </si>
  <si>
    <t xml:space="preserve">john@carabus.demon.co.uk </t>
  </si>
  <si>
    <t>www.carbus.demon.co.uk</t>
  </si>
  <si>
    <t>01235 817407</t>
  </si>
  <si>
    <t>Sophia</t>
  </si>
  <si>
    <t>Stewart-Liberty</t>
  </si>
  <si>
    <t>66 High Street</t>
  </si>
  <si>
    <t>Dorchester on Thames</t>
  </si>
  <si>
    <t>OX10 7HN</t>
  </si>
  <si>
    <t>sophiastewartliberty@gmail.com</t>
  </si>
  <si>
    <t>Kieran</t>
  </si>
  <si>
    <t>Stiles</t>
  </si>
  <si>
    <t>Syringa Cottage, Sheep Street</t>
  </si>
  <si>
    <t>OX7 3RR</t>
  </si>
  <si>
    <t>kieran@kieranstiles.com</t>
  </si>
  <si>
    <t>07753 116650</t>
  </si>
  <si>
    <t>Stopford</t>
  </si>
  <si>
    <t>13 St John Street</t>
  </si>
  <si>
    <t>OX1 2LQ</t>
  </si>
  <si>
    <t>lucystopford@btinternet.com</t>
  </si>
  <si>
    <t>Raymond</t>
  </si>
  <si>
    <t>Strange</t>
  </si>
  <si>
    <t>176 Brize Norton</t>
  </si>
  <si>
    <t>ray1205@hotmail.co.uk</t>
  </si>
  <si>
    <t>01993 778660</t>
  </si>
  <si>
    <t>Robert W</t>
  </si>
  <si>
    <t>Fairfields</t>
  </si>
  <si>
    <t>Salisbury Lane</t>
  </si>
  <si>
    <t>Middle Wallop</t>
  </si>
  <si>
    <t>SO20 8JL</t>
  </si>
  <si>
    <t>robertwstrange@hotmail.co.uk</t>
  </si>
  <si>
    <t>01235 820966</t>
  </si>
  <si>
    <t xml:space="preserve">Jane </t>
  </si>
  <si>
    <t>Strother</t>
  </si>
  <si>
    <t>101 Old Road,</t>
  </si>
  <si>
    <t>OX3 8SX</t>
  </si>
  <si>
    <t>Jane.strother@outlook.com</t>
  </si>
  <si>
    <t>01865 766231</t>
  </si>
  <si>
    <t>Ruth</t>
  </si>
  <si>
    <t>Swain</t>
  </si>
  <si>
    <t>18 Walton Street</t>
  </si>
  <si>
    <t>OX1 2HQ</t>
  </si>
  <si>
    <t>Louise</t>
  </si>
  <si>
    <t>1 Holyrood House</t>
  </si>
  <si>
    <t>South Leigh</t>
  </si>
  <si>
    <t>OX29 6US</t>
  </si>
  <si>
    <t>Louiseanddavid@gmail.com</t>
  </si>
  <si>
    <t>07776 268250</t>
  </si>
  <si>
    <t>George RBSA</t>
  </si>
  <si>
    <t>Taylor-Thwaites, Stonewalls</t>
  </si>
  <si>
    <t>Sturt Road</t>
  </si>
  <si>
    <t>OX7 3EP</t>
  </si>
  <si>
    <t>www.georgetaylorart.com</t>
  </si>
  <si>
    <t>01608 810174</t>
  </si>
  <si>
    <t>Marc</t>
  </si>
  <si>
    <t>Thompson</t>
  </si>
  <si>
    <t>66 Fairacres Road</t>
  </si>
  <si>
    <t>OX4 1TG</t>
  </si>
  <si>
    <t>marcthompson386@gmail.com</t>
  </si>
  <si>
    <t>01865 248409</t>
  </si>
  <si>
    <t>Kathy</t>
  </si>
  <si>
    <t>Turner</t>
  </si>
  <si>
    <t>145 Old Road</t>
  </si>
  <si>
    <t>OX3 8SZ</t>
  </si>
  <si>
    <t>hnk.turner@gmail.com</t>
  </si>
  <si>
    <t>01865 761675</t>
  </si>
  <si>
    <t>Betsy</t>
  </si>
  <si>
    <t>Tyler Bell</t>
  </si>
  <si>
    <t>58 Hill Top Road</t>
  </si>
  <si>
    <t>bell.betsyartinsitu@gmail.com</t>
  </si>
  <si>
    <t>07870 577746</t>
  </si>
  <si>
    <t>Noreen</t>
  </si>
  <si>
    <t>Tyson</t>
  </si>
  <si>
    <t>169 Walton Street</t>
  </si>
  <si>
    <t>OX1 2HD</t>
  </si>
  <si>
    <t>noreentyson@btopenworld.com</t>
  </si>
  <si>
    <t>01865 557562</t>
  </si>
  <si>
    <t>Philip</t>
  </si>
  <si>
    <t>Vainker</t>
  </si>
  <si>
    <t>35 St. Bernard’s Road</t>
  </si>
  <si>
    <t>OX2 6EH</t>
  </si>
  <si>
    <t>vainkerp@aol.com</t>
  </si>
  <si>
    <t>www.philipvainker.co.uk</t>
  </si>
  <si>
    <t>Venables</t>
  </si>
  <si>
    <t>36 Mill Street</t>
  </si>
  <si>
    <t>OX2 0AJ</t>
  </si>
  <si>
    <t>claire@clairevenables.co.uk</t>
  </si>
  <si>
    <t>07740 427499</t>
  </si>
  <si>
    <t>Hannah</t>
  </si>
  <si>
    <t>Vickery</t>
  </si>
  <si>
    <t>2b Hurst Lane</t>
  </si>
  <si>
    <t>OX2 9PR</t>
  </si>
  <si>
    <t>Johannes</t>
  </si>
  <si>
    <t>Von Stumm</t>
  </si>
  <si>
    <t>Welhill House</t>
  </si>
  <si>
    <t>South Fawley</t>
  </si>
  <si>
    <t>OX12 9NL</t>
  </si>
  <si>
    <t>johannes@vonstumm.com</t>
  </si>
  <si>
    <t>07796 448 522 </t>
  </si>
  <si>
    <t>Cassandra</t>
  </si>
  <si>
    <t>Wall</t>
  </si>
  <si>
    <t>2 Christchurch Cottages</t>
  </si>
  <si>
    <t>Elsfield</t>
  </si>
  <si>
    <t>OX3 9UJ</t>
  </si>
  <si>
    <t>cassandrapictures@yahoo.com</t>
  </si>
  <si>
    <t>01865 358133</t>
  </si>
  <si>
    <t>Polly</t>
  </si>
  <si>
    <t>Walshe</t>
  </si>
  <si>
    <t>123 Staunton Road</t>
  </si>
  <si>
    <t>OX3 7 TN</t>
  </si>
  <si>
    <t>Instagram: pollywalshepainter</t>
  </si>
  <si>
    <t>07453 074276</t>
  </si>
  <si>
    <t>Ward</t>
  </si>
  <si>
    <t>25 Chapel Road</t>
  </si>
  <si>
    <t>SN7 8LE</t>
  </si>
  <si>
    <t>lawrenceward45@btinternet.com</t>
  </si>
  <si>
    <t>01367 710255</t>
  </si>
  <si>
    <t>6 Scholar Place</t>
  </si>
  <si>
    <t>OX2 9RD</t>
  </si>
  <si>
    <t>07986 993471</t>
  </si>
  <si>
    <t>Warwick</t>
  </si>
  <si>
    <t>43, Mill Lane</t>
  </si>
  <si>
    <t>Windsor</t>
  </si>
  <si>
    <t>SL4 5JG</t>
  </si>
  <si>
    <t>07963 144177</t>
  </si>
  <si>
    <t xml:space="preserve">Grant </t>
  </si>
  <si>
    <t>Waters</t>
  </si>
  <si>
    <t>12 Wilcher Close</t>
  </si>
  <si>
    <t>East Hagbourne</t>
  </si>
  <si>
    <t>OX11 9LU</t>
  </si>
  <si>
    <t>grant.waters@oxfordshire.gov.uk</t>
  </si>
  <si>
    <t>01235 811725</t>
  </si>
  <si>
    <t>Jenifer</t>
  </si>
  <si>
    <t>Wates</t>
  </si>
  <si>
    <t>The Fountain House</t>
  </si>
  <si>
    <t>14 Flemings Road</t>
  </si>
  <si>
    <t>OX20 1NA</t>
  </si>
  <si>
    <t>jenwates@phonecoop.coop</t>
  </si>
  <si>
    <t>01993 812531</t>
  </si>
  <si>
    <t>Denny</t>
  </si>
  <si>
    <t>Webb</t>
  </si>
  <si>
    <t>Boundary House</t>
  </si>
  <si>
    <t>Crabtree Corner</t>
  </si>
  <si>
    <t>Ipsden, Wallingford</t>
  </si>
  <si>
    <t>OX10 6BN</t>
  </si>
  <si>
    <t> redkites1@gmail.com</t>
  </si>
  <si>
    <t>01491 680942</t>
  </si>
  <si>
    <t>Wheeler</t>
  </si>
  <si>
    <t>115 Lower Radley</t>
  </si>
  <si>
    <t>Nr Abingdon</t>
  </si>
  <si>
    <t>OX14 3BA</t>
  </si>
  <si>
    <t>susanmuhlberger@yahoo.co.uk</t>
  </si>
  <si>
    <t>01235 525803</t>
  </si>
  <si>
    <t>Lizzie</t>
  </si>
  <si>
    <t xml:space="preserve">Wheeler </t>
  </si>
  <si>
    <t>erwheeler21@gmail.com</t>
  </si>
  <si>
    <t>Frankie</t>
  </si>
  <si>
    <t>White</t>
  </si>
  <si>
    <t>Guernsey Cottage, Mill Lane</t>
  </si>
  <si>
    <t>Weston-on-the-Green</t>
  </si>
  <si>
    <t>OX25 3QR</t>
  </si>
  <si>
    <t>frankie1935@btinternet.com</t>
  </si>
  <si>
    <t>Fiona</t>
  </si>
  <si>
    <t>Whitehouse</t>
  </si>
  <si>
    <t>35 Wytham Street</t>
  </si>
  <si>
    <t>OX1 4TR</t>
  </si>
  <si>
    <t xml:space="preserve">92 The Street </t>
  </si>
  <si>
    <t>Crowmarsh Gifford</t>
  </si>
  <si>
    <t>OX10 8EJ</t>
  </si>
  <si>
    <t>Williams</t>
  </si>
  <si>
    <t>The Old Forge, Church Street</t>
  </si>
  <si>
    <t>Ox18 2na</t>
  </si>
  <si>
    <t>Davidhwilliams808@gmail.com</t>
  </si>
  <si>
    <t>4 Oatlands Road</t>
  </si>
  <si>
    <t>OX2 0ET</t>
  </si>
  <si>
    <t>deborah.williams315@btinternet.com</t>
  </si>
  <si>
    <t xml:space="preserve">01865 247249 </t>
  </si>
  <si>
    <t>Elaine</t>
  </si>
  <si>
    <t>178 Poplar Grove</t>
  </si>
  <si>
    <t>Kennington</t>
  </si>
  <si>
    <t>OX1 5QT</t>
  </si>
  <si>
    <t>elainewill@btinternet.com</t>
  </si>
  <si>
    <t>07867 785409</t>
  </si>
  <si>
    <t>new member</t>
  </si>
  <si>
    <t>Wills-Brown</t>
  </si>
  <si>
    <t>Brook Cottage, 20 Littleworth</t>
  </si>
  <si>
    <t>Wheatley</t>
  </si>
  <si>
    <t>OX33 1TR</t>
  </si>
  <si>
    <t>07568 514521</t>
  </si>
  <si>
    <t xml:space="preserve">Wendy A </t>
  </si>
  <si>
    <t>Wilson</t>
  </si>
  <si>
    <t>22 The Playing Close</t>
  </si>
  <si>
    <t>OX7 3RJ</t>
  </si>
  <si>
    <t>wendy.a.wilson172@btinternet.com</t>
  </si>
  <si>
    <t>01608 811336</t>
  </si>
  <si>
    <t xml:space="preserve">Joseph  </t>
  </si>
  <si>
    <t>Winkelman</t>
  </si>
  <si>
    <t>69 Old High Street</t>
  </si>
  <si>
    <t>OX3 9HT</t>
  </si>
  <si>
    <t>joe@winkelman.co.uk</t>
  </si>
  <si>
    <t xml:space="preserve">01865 762839 </t>
  </si>
  <si>
    <t>2 Dale Close</t>
  </si>
  <si>
    <t>OX1 1TU</t>
  </si>
  <si>
    <t>anniewootton@aol.com</t>
  </si>
  <si>
    <t>www.anniewotton.co.uk</t>
  </si>
  <si>
    <t>07934 250624</t>
  </si>
  <si>
    <t>Wyatt</t>
  </si>
  <si>
    <t xml:space="preserve">Star Cottage </t>
  </si>
  <si>
    <t>Meadow Lane</t>
  </si>
  <si>
    <t>Fulbrook</t>
  </si>
  <si>
    <t xml:space="preserve">OX18 4BW </t>
  </si>
  <si>
    <t>sallywyatt@icloud.com</t>
  </si>
  <si>
    <t>01993 822032</t>
  </si>
  <si>
    <t>Judith</t>
  </si>
  <si>
    <t>Yarrow</t>
  </si>
  <si>
    <t>8 Cross Leys</t>
  </si>
  <si>
    <t>OX7 5HG</t>
  </si>
  <si>
    <t>judith@judithyarrow.plus.com</t>
  </si>
  <si>
    <t>www.judithyarrow.com</t>
  </si>
  <si>
    <t>01608 644396</t>
  </si>
  <si>
    <t>Zur</t>
  </si>
  <si>
    <t>34 Templar Road</t>
  </si>
  <si>
    <t>OX2 8LT</t>
  </si>
  <si>
    <t>judithnzur@gmail.com</t>
  </si>
  <si>
    <t>07796 583180</t>
  </si>
  <si>
    <t>Rona</t>
  </si>
  <si>
    <t>26 Norreys Road</t>
  </si>
  <si>
    <t>rona.inc@icloud.com</t>
  </si>
  <si>
    <t>www.ronapainting.com</t>
  </si>
  <si>
    <t>07960 459069</t>
  </si>
  <si>
    <t>paid twice</t>
  </si>
  <si>
    <t>Name</t>
  </si>
  <si>
    <t>ppc (prakritipc@gmail.com)</t>
  </si>
  <si>
    <t>Ella Clocksin (info@ellaclocksin.com)</t>
  </si>
  <si>
    <t>tinamohindra (tina.mohindra@yahoo.com)</t>
  </si>
  <si>
    <t>Maggie Bicknell (maggiebicknell@googlemail.com)</t>
  </si>
  <si>
    <t>Philip Vainker (vainkerp@aol.com)</t>
  </si>
  <si>
    <t>Nicky Cooney (nickyocooney@gmail.com)</t>
  </si>
  <si>
    <t>KASHMIRA PATEL KashmiraPatel</t>
  </si>
  <si>
    <t>Commission from post-exhibition sale</t>
  </si>
  <si>
    <t>Website manager's fee</t>
  </si>
  <si>
    <t>Amanda Bond OAS</t>
  </si>
  <si>
    <t>Sold after the exhibition</t>
  </si>
  <si>
    <t>ROWLAND JOHN ROWBECCA ROWLAND</t>
  </si>
  <si>
    <t>Judith Zur OAS</t>
  </si>
  <si>
    <t>22 works</t>
  </si>
  <si>
    <t>(282 Artists)</t>
  </si>
  <si>
    <t>Web manager</t>
  </si>
  <si>
    <t>CASH IN AT 403534</t>
  </si>
  <si>
    <t>Rebecca Payton OAS</t>
  </si>
  <si>
    <t>Drinks at committee meeting</t>
  </si>
  <si>
    <t>GROSS INTEREST TO 16NOV2024</t>
  </si>
  <si>
    <t>TOTAL CHARGES TO 30OCT2024</t>
  </si>
  <si>
    <t>Jill Harraway OAS refund</t>
  </si>
  <si>
    <t>A HARTLEY</t>
  </si>
  <si>
    <t>Deborah Digby OAS</t>
  </si>
  <si>
    <t>Ruth Swain OAS refund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</si>
  <si>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</si>
  <si>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</si>
  <si>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</si>
  <si>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</si>
  <si>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</si>
  <si>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</si>
  <si>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</si>
  <si>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GROSS INTEREST TO 16DEC2024</t>
  </si>
  <si>
    <t>JOBLING SA SALLY JOBLING</t>
  </si>
  <si>
    <t>KIRBY T Tessa Kirby</t>
  </si>
  <si>
    <t>WARWICK LC LIN WARWICK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</si>
  <si>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</si>
  <si>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</si>
  <si>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</si>
  <si>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</si>
  <si>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</si>
  <si>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ACCOUNTS for the year ending 31 December 2024</t>
  </si>
  <si>
    <t>First name</t>
  </si>
  <si>
    <t>Second name</t>
  </si>
  <si>
    <t>Day</t>
  </si>
  <si>
    <t>Schuckburgh</t>
  </si>
  <si>
    <t>Young</t>
  </si>
  <si>
    <t>Lawson-Johnston</t>
  </si>
  <si>
    <t>Moore</t>
  </si>
  <si>
    <t xml:space="preserve">Alexandra </t>
  </si>
  <si>
    <t>Jobling</t>
  </si>
  <si>
    <t>Tessa</t>
  </si>
  <si>
    <t>CRAIG F MRS FREDRICA CRAIG</t>
  </si>
  <si>
    <t>LESLEY REEVES YOUNG TWO</t>
  </si>
  <si>
    <t>KOLOS A ANNA KOLOS</t>
  </si>
  <si>
    <t>MR J D ROBINSON JIM ROBINSON</t>
  </si>
  <si>
    <t>St Johns College 5002183</t>
  </si>
  <si>
    <t>TOTAL CHARGES TO 29NOV2024</t>
  </si>
  <si>
    <t>Deborah Williams OAS</t>
  </si>
  <si>
    <t>Other</t>
  </si>
  <si>
    <t>Donation</t>
  </si>
  <si>
    <t>Subscriptions 2025</t>
  </si>
  <si>
    <t>Exhibition income</t>
  </si>
  <si>
    <t>SARAH DEARLING SarahDearling</t>
  </si>
  <si>
    <t>P Walshe Polly Walshe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</si>
  <si>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</si>
  <si>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</si>
  <si>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</si>
  <si>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</si>
  <si>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</si>
  <si>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INDIGO ARTS ANTONIAGLYNNEJONES</t>
  </si>
  <si>
    <t>As at 31/12/24</t>
  </si>
  <si>
    <t>Commission on sales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</si>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</sst>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1" xfId="0" applyNumberFormat="1" applyFill="1" applyBorder="1"/>
    <xf numFmtId="3" fontId="6" fillId="3" borderId="0" xfId="0" applyNumberFormat="1" applyFont="1" applyFill="1"/>
    <xf numFmtId="9" fontId="3" fillId="0" borderId="0" xfId="3" applyFont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3" fillId="0" borderId="0" xfId="2" applyNumberFormat="1"/>
    <xf numFmtId="10" fontId="3" fillId="0" borderId="0" xfId="2" applyNumberFormat="1" applyAlignment="1">
      <alignment horizontal="left"/>
    </xf>
    <xf numFmtId="44" fontId="11" fillId="0" borderId="0" xfId="2" applyNumberFormat="1" applyFont="1"/>
    <xf numFmtId="0" fontId="12" fillId="4" borderId="0" xfId="0" applyFont="1" applyFill="1"/>
    <xf numFmtId="0" fontId="0" fillId="4" borderId="0" xfId="0" applyFill="1"/>
    <xf numFmtId="44" fontId="0" fillId="3" borderId="0" xfId="4" applyFont="1" applyFill="1"/>
    <xf numFmtId="44" fontId="0" fillId="3" borderId="1" xfId="4" applyFont="1" applyFill="1" applyBorder="1"/>
    <xf numFmtId="44" fontId="0" fillId="3" borderId="2" xfId="4" applyFont="1" applyFill="1" applyBorder="1"/>
    <xf numFmtId="44" fontId="9" fillId="3" borderId="0" xfId="4" applyFont="1" applyFill="1"/>
    <xf numFmtId="44" fontId="3" fillId="0" borderId="0" xfId="4" applyFont="1"/>
    <xf numFmtId="44" fontId="0" fillId="3" borderId="3" xfId="4" applyFont="1" applyFill="1" applyBorder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58.710705787038" createdVersion="8" refreshedVersion="8" minRefreshableVersion="3" recordCount="400" xr:uid="{133830F7-3A79-4A2B-AFB2-D11D3864E8D7}">
  <cacheSource type="worksheet">
    <worksheetSource ref="A1:H501" sheet="Current account"/>
  </cacheSource>
  <cacheFields count="8">
    <cacheField name="Date" numFmtId="0">
      <sharedItems containsNonDate="0" containsDate="1" containsString="0" containsBlank="1" minDate="2024-01-01T00:00:00" maxDate="2025-01-01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6">
        <s v="Subs"/>
        <s v="Admin"/>
        <s v="Submissions"/>
        <s v="Website"/>
        <s v="Donations cr"/>
        <s v="Other income"/>
        <s v="Bar sales"/>
        <s v="Sales cr"/>
        <s v="Prizes"/>
        <s v="Website manager's fee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expenses"/>
        <s v="Transfer Out"/>
        <s v="Exhibitions db"/>
        <s v="Subs 2025"/>
        <m/>
        <s v="Honoraria" u="1"/>
      </sharedItems>
    </cacheField>
    <cacheField name="Exhib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58.710906712964" createdVersion="8" refreshedVersion="8" minRefreshableVersion="3" recordCount="400" xr:uid="{52AA0CD4-A3EB-4892-953B-4445B6BC29AB}">
  <cacheSource type="worksheet">
    <worksheetSource ref="A1:I502" sheet="Current account"/>
  </cacheSource>
  <cacheFields count="9">
    <cacheField name="Date" numFmtId="0">
      <sharedItems containsNonDate="0" containsDate="1" containsString="0" containsBlank="1" minDate="2024-01-01T00:00:00" maxDate="2025-01-01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6">
        <s v="Subs"/>
        <s v="Admin"/>
        <s v="Submissions"/>
        <s v="Website"/>
        <s v="Donations cr"/>
        <s v="Other income"/>
        <s v="Bar sales"/>
        <s v="Sales cr"/>
        <s v="Prizes"/>
        <s v="Website manager's fee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expenses"/>
        <s v="Transfer Out"/>
        <s v="Exhibitions db"/>
        <s v="Subs 2025"/>
        <m/>
        <s v="Honoraria" u="1"/>
      </sharedItems>
    </cacheField>
    <cacheField name="Exhibition" numFmtId="0">
      <sharedItems containsBlank="1" count="3">
        <m/>
        <s v="Member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d v="2024-01-01T00:00:00"/>
    <s v="CR"/>
    <s v="FREEMANTLE SCHR EC FREEMANTLESCHREMP"/>
    <m/>
    <n v="30"/>
    <n v="5059.6099999999997"/>
    <x v="0"/>
    <m/>
  </r>
  <r>
    <d v="2024-01-02T00:00:00"/>
    <s v="CR"/>
    <s v="E R WHEELER LIZZIEWHEELER"/>
    <m/>
    <n v="30"/>
    <n v="5089.6099999999997"/>
    <x v="0"/>
    <m/>
  </r>
  <r>
    <d v="2024-01-02T00:00:00"/>
    <s v="CR"/>
    <s v="CLAIRE DRINKWATER DRINKWATER"/>
    <m/>
    <n v="30"/>
    <n v="5119.6099999999997"/>
    <x v="0"/>
    <m/>
  </r>
  <r>
    <d v="2024-01-02T00:00:00"/>
    <s v="CR"/>
    <s v="Williams Elaine HSBC OAS"/>
    <m/>
    <n v="30"/>
    <n v="5149.6099999999997"/>
    <x v="0"/>
    <m/>
  </r>
  <r>
    <d v="2024-01-02T00:00:00"/>
    <s v="CR"/>
    <s v="Bell Elizabeth"/>
    <m/>
    <n v="30"/>
    <n v="5179.6099999999997"/>
    <x v="0"/>
    <m/>
  </r>
  <r>
    <d v="2024-01-02T00:00:00"/>
    <s v="CR"/>
    <s v="Anuk Naumann FASTER PAYMENT"/>
    <m/>
    <n v="30"/>
    <n v="5209.6099999999997"/>
    <x v="0"/>
    <m/>
  </r>
  <r>
    <d v="2024-01-02T00:00:00"/>
    <s v="CR"/>
    <s v="Pretorius Diederik DIRK PRETORIUS"/>
    <m/>
    <n v="30"/>
    <n v="5239.6099999999997"/>
    <x v="0"/>
    <m/>
  </r>
  <r>
    <d v="2024-01-02T00:00:00"/>
    <s v="CR"/>
    <s v="JOHN MCALOON MCALOON PA"/>
    <m/>
    <n v="30"/>
    <n v="5269.61"/>
    <x v="0"/>
    <m/>
  </r>
  <r>
    <d v="2024-01-02T00:00:00"/>
    <s v="CR"/>
    <s v="ANGELA RADCLIFFE ms a radcliffe"/>
    <m/>
    <n v="30"/>
    <n v="5299.61"/>
    <x v="0"/>
    <m/>
  </r>
  <r>
    <d v="2024-01-02T00:00:00"/>
    <s v="CR"/>
    <s v="Clutton-Brock Elea CLUTTON-BROCK"/>
    <m/>
    <n v="30"/>
    <n v="5329.61"/>
    <x v="0"/>
    <m/>
  </r>
  <r>
    <d v="2024-01-02T00:00:00"/>
    <s v="CR"/>
    <s v="Side Richard ANNUAL SUB SSIDE"/>
    <m/>
    <n v="30"/>
    <n v="5359.61"/>
    <x v="0"/>
    <m/>
  </r>
  <r>
    <d v="2024-01-02T00:00:00"/>
    <s v="CR"/>
    <s v="Fisher Sally FISHER"/>
    <m/>
    <n v="30"/>
    <n v="5389.61"/>
    <x v="0"/>
    <m/>
  </r>
  <r>
    <d v="2024-01-02T00:00:00"/>
    <s v="CR"/>
    <s v="Thompson Marc MR M H THOMPSOM"/>
    <m/>
    <n v="30"/>
    <n v="5419.61"/>
    <x v="0"/>
    <m/>
  </r>
  <r>
    <d v="2024-01-02T00:00:00"/>
    <s v="CR"/>
    <s v="MRS WATES WATES"/>
    <m/>
    <n v="30"/>
    <n v="5449.61"/>
    <x v="0"/>
    <m/>
  </r>
  <r>
    <d v="2024-01-02T00:00:00"/>
    <s v="CR"/>
    <s v="A KESTNER ALAN KESTNER SUBS"/>
    <m/>
    <n v="30"/>
    <n v="5479.61"/>
    <x v="0"/>
    <m/>
  </r>
  <r>
    <d v="2024-01-02T00:00:00"/>
    <s v="CR"/>
    <s v="BEVAN A. BEVAN"/>
    <m/>
    <n v="30"/>
    <n v="5509.61"/>
    <x v="0"/>
    <m/>
  </r>
  <r>
    <d v="2024-01-02T00:00:00"/>
    <s v="CR"/>
    <s v="L SAUNDERS MEMBERSHIP"/>
    <m/>
    <n v="30"/>
    <n v="5539.61"/>
    <x v="0"/>
    <m/>
  </r>
  <r>
    <d v="2024-01-02T00:00:00"/>
    <s v="CR"/>
    <s v="GLOVER S &amp; C"/>
    <m/>
    <n v="25"/>
    <n v="5564.61"/>
    <x v="0"/>
    <m/>
  </r>
  <r>
    <d v="2024-01-02T00:00:00"/>
    <s v="CR"/>
    <s v="PAKEMAN HC MRS GCQ MEMBERSHIP NEW"/>
    <m/>
    <n v="30"/>
    <n v="5594.61"/>
    <x v="0"/>
    <m/>
  </r>
  <r>
    <d v="2024-01-02T00:00:00"/>
    <s v="CR"/>
    <s v="Robinson Mary MARY ROBINSON"/>
    <m/>
    <n v="30"/>
    <n v="5624.61"/>
    <x v="0"/>
    <m/>
  </r>
  <r>
    <d v="2024-01-02T00:00:00"/>
    <s v="CR"/>
    <s v="Kidd Alan KIDD"/>
    <m/>
    <n v="30"/>
    <n v="5654.61"/>
    <x v="0"/>
    <m/>
  </r>
  <r>
    <d v="2024-01-02T00:00:00"/>
    <s v="CR"/>
    <s v="Anna Lever N140590"/>
    <m/>
    <n v="30"/>
    <n v="5684.61"/>
    <x v="0"/>
    <m/>
  </r>
  <r>
    <d v="2024-01-02T00:00:00"/>
    <s v="CR"/>
    <s v="J COOPER FASTER PAYMENT"/>
    <m/>
    <n v="30"/>
    <n v="5714.61"/>
    <x v="0"/>
    <m/>
  </r>
  <r>
    <d v="2024-01-02T00:00:00"/>
    <s v="CR"/>
    <s v="LESTER P R ZZ"/>
    <m/>
    <n v="25"/>
    <n v="5739.61"/>
    <x v="0"/>
    <m/>
  </r>
  <r>
    <d v="2024-01-02T00:00:00"/>
    <s v="CR"/>
    <s v="SELHURST MM SELHURST"/>
    <m/>
    <n v="30"/>
    <n v="5769.61"/>
    <x v="0"/>
    <m/>
  </r>
  <r>
    <d v="2024-01-02T00:00:00"/>
    <s v="CR"/>
    <s v="SELHURST MM MANDY SELHURST"/>
    <m/>
    <n v="30"/>
    <n v="5799.61"/>
    <x v="0"/>
    <m/>
  </r>
  <r>
    <d v="2024-01-02T00:00:00"/>
    <s v="CR"/>
    <s v="BATES A M"/>
    <m/>
    <n v="30"/>
    <n v="5829.61"/>
    <x v="0"/>
    <m/>
  </r>
  <r>
    <d v="2024-01-02T00:00:00"/>
    <s v="CR"/>
    <s v="KIRBY TESSA KIRBY T"/>
    <m/>
    <n v="30"/>
    <n v="5859.61"/>
    <x v="0"/>
    <m/>
  </r>
  <r>
    <d v="2024-01-02T00:00:00"/>
    <s v="CR"/>
    <s v="CULLEN F SHAKESPEARE F"/>
    <m/>
    <n v="30"/>
    <n v="5889.61"/>
    <x v="0"/>
    <m/>
  </r>
  <r>
    <d v="2024-01-02T00:00:00"/>
    <s v="CR"/>
    <s v="COLE E A"/>
    <m/>
    <n v="25"/>
    <n v="5914.61"/>
    <x v="0"/>
    <m/>
  </r>
  <r>
    <d v="2024-01-02T00:00:00"/>
    <s v="CR"/>
    <s v="SUBSCRIPTION FENNE SKELS"/>
    <m/>
    <n v="30"/>
    <n v="5944.61"/>
    <x v="0"/>
    <m/>
  </r>
  <r>
    <d v="2024-01-02T00:00:00"/>
    <s v="CR"/>
    <s v="HOPE A S &amp; J"/>
    <m/>
    <n v="30"/>
    <n v="5974.61"/>
    <x v="0"/>
    <m/>
  </r>
  <r>
    <d v="2024-01-02T00:00:00"/>
    <s v="CR"/>
    <s v="ANGIE HUNT SUBS HUNT AJ"/>
    <m/>
    <n v="30"/>
    <n v="6004.61"/>
    <x v="0"/>
    <m/>
  </r>
  <r>
    <d v="2024-01-02T00:00:00"/>
    <s v="CR"/>
    <s v="STEVE DAGGITT GREBENIK&amp;DAGGITT"/>
    <m/>
    <n v="30"/>
    <n v="6034.61"/>
    <x v="0"/>
    <m/>
  </r>
  <r>
    <d v="2024-01-02T00:00:00"/>
    <s v="CR"/>
    <s v="OAS ROBINSON YM"/>
    <m/>
    <n v="30"/>
    <n v="6064.61"/>
    <x v="0"/>
    <m/>
  </r>
  <r>
    <d v="2024-01-02T00:00:00"/>
    <s v="CR"/>
    <s v="WATERS S G"/>
    <m/>
    <n v="25"/>
    <n v="6089.61"/>
    <x v="0"/>
    <m/>
  </r>
  <r>
    <d v="2024-01-02T00:00:00"/>
    <s v="CR"/>
    <s v="JAMES HAMILT"/>
    <m/>
    <n v="30"/>
    <n v="6119.61"/>
    <x v="0"/>
    <m/>
  </r>
  <r>
    <d v="2024-01-02T00:00:00"/>
    <s v="CR"/>
    <s v="SANDH C&amp;I"/>
    <m/>
    <n v="25"/>
    <n v="6144.61"/>
    <x v="0"/>
    <m/>
  </r>
  <r>
    <d v="2024-01-02T00:00:00"/>
    <s v="CR"/>
    <s v="MARTINO FOSCHI FOSCHI&amp;DZEPAVA"/>
    <m/>
    <n v="30"/>
    <n v="6174.61"/>
    <x v="0"/>
    <m/>
  </r>
  <r>
    <d v="2024-01-02T00:00:00"/>
    <s v="CR"/>
    <s v="JENNYFAYART"/>
    <m/>
    <n v="30"/>
    <n v="6204.61"/>
    <x v="0"/>
    <m/>
  </r>
  <r>
    <d v="2024-01-02T00:00:00"/>
    <s v="CR"/>
    <s v="LEVELL B&amp;S"/>
    <m/>
    <n v="30"/>
    <n v="6234.61"/>
    <x v="0"/>
    <m/>
  </r>
  <r>
    <d v="2024-01-02T00:00:00"/>
    <s v="CR"/>
    <s v="WILSON W A"/>
    <m/>
    <n v="30"/>
    <n v="6264.61"/>
    <x v="0"/>
    <m/>
  </r>
  <r>
    <d v="2024-01-02T00:00:00"/>
    <s v="CR"/>
    <s v="Laidlaw W &amp; D"/>
    <m/>
    <n v="30"/>
    <n v="6294.61"/>
    <x v="0"/>
    <m/>
  </r>
  <r>
    <d v="2024-01-02T00:00:00"/>
    <s v="CR"/>
    <s v="TYSON N"/>
    <m/>
    <n v="30"/>
    <n v="6324.61"/>
    <x v="0"/>
    <m/>
  </r>
  <r>
    <d v="2024-01-02T00:00:00"/>
    <s v="CR"/>
    <s v="MS &amp; MR BURRELL LW &amp; JO BURRELL"/>
    <m/>
    <n v="30"/>
    <n v="6354.61"/>
    <x v="0"/>
    <m/>
  </r>
  <r>
    <d v="2024-01-02T00:00:00"/>
    <s v="CR"/>
    <s v="DILLON A AD ANNA DILLON"/>
    <m/>
    <n v="30"/>
    <n v="6384.61"/>
    <x v="0"/>
    <m/>
  </r>
  <r>
    <d v="2024-01-02T00:00:00"/>
    <s v="CR"/>
    <s v="MRS NEWHOFER NEWHOFER"/>
    <m/>
    <n v="30"/>
    <n v="6414.61"/>
    <x v="0"/>
    <m/>
  </r>
  <r>
    <d v="2024-01-02T00:00:00"/>
    <s v="CR"/>
    <s v="MRS HEWES HEWES"/>
    <m/>
    <n v="30"/>
    <n v="6444.61"/>
    <x v="0"/>
    <m/>
  </r>
  <r>
    <d v="2024-01-02T00:00:00"/>
    <s v="CR"/>
    <s v="KIRKMAN AJ+S KIRKMAN AJ+S"/>
    <m/>
    <n v="30"/>
    <n v="6474.61"/>
    <x v="0"/>
    <m/>
  </r>
  <r>
    <d v="2024-01-02T00:00:00"/>
    <s v="CR"/>
    <s v="MR GUASTALLA &amp; MS SUB"/>
    <m/>
    <n v="30"/>
    <n v="6504.61"/>
    <x v="0"/>
    <m/>
  </r>
  <r>
    <d v="2024-01-02T00:00:00"/>
    <s v="CR"/>
    <s v="Frank Dianne FRANK"/>
    <m/>
    <n v="30"/>
    <n v="6534.61"/>
    <x v="0"/>
    <m/>
  </r>
  <r>
    <d v="2024-01-02T00:00:00"/>
    <s v="CR"/>
    <s v="MR ROBINSON OXFORD ART SOCIETY"/>
    <m/>
    <n v="30"/>
    <n v="6564.61"/>
    <x v="0"/>
    <m/>
  </r>
  <r>
    <d v="2024-01-02T00:00:00"/>
    <s v="CR"/>
    <s v="MRS BYGOTT ANNETTE BYGOTT"/>
    <m/>
    <n v="30"/>
    <n v="6594.61"/>
    <x v="0"/>
    <m/>
  </r>
  <r>
    <d v="2024-01-02T00:00:00"/>
    <s v="CR"/>
    <s v="FLUDRA A &amp; L CP"/>
    <m/>
    <n v="30"/>
    <n v="6624.61"/>
    <x v="0"/>
    <m/>
  </r>
  <r>
    <d v="2024-01-02T00:00:00"/>
    <s v="CR"/>
    <s v="Hinchliffe Antony HINCHLIFFE"/>
    <m/>
    <n v="30"/>
    <n v="6654.61"/>
    <x v="0"/>
    <m/>
  </r>
  <r>
    <d v="2024-01-02T00:00:00"/>
    <s v="CR"/>
    <s v="MRS FERN STRANGE"/>
    <m/>
    <n v="30"/>
    <n v="6684.61"/>
    <x v="0"/>
    <m/>
  </r>
  <r>
    <d v="2024-01-02T00:00:00"/>
    <s v="CR"/>
    <s v="ALAN BERMAN"/>
    <m/>
    <n v="30"/>
    <n v="6714.61"/>
    <x v="0"/>
    <m/>
  </r>
  <r>
    <d v="2024-01-02T00:00:00"/>
    <s v="CR"/>
    <s v="BASS SMB &amp; CA AUTO CHRISTINE BASS"/>
    <m/>
    <n v="30"/>
    <n v="6744.61"/>
    <x v="0"/>
    <m/>
  </r>
  <r>
    <d v="2024-01-02T00:00:00"/>
    <s v="CR"/>
    <s v="J STROTHER"/>
    <m/>
    <n v="30"/>
    <n v="6774.61"/>
    <x v="0"/>
    <m/>
  </r>
  <r>
    <d v="2024-01-02T00:00:00"/>
    <s v="CR"/>
    <s v="ISAACSON KM ISAACSON"/>
    <m/>
    <n v="30"/>
    <n v="6804.61"/>
    <x v="0"/>
    <m/>
  </r>
  <r>
    <d v="2024-01-02T00:00:00"/>
    <s v="CR"/>
    <s v=" COLLINS MA"/>
    <m/>
    <n v="30"/>
    <n v="6834.61"/>
    <x v="0"/>
    <m/>
  </r>
  <r>
    <d v="2024-01-02T00:00:00"/>
    <s v="CR"/>
    <s v="Moeran Nicola NICOLA MOERAN"/>
    <m/>
    <n v="30"/>
    <n v="6864.61"/>
    <x v="0"/>
    <m/>
  </r>
  <r>
    <d v="2024-01-02T00:00:00"/>
    <s v="CR"/>
    <s v="MORNA RHYS MORANA RHYS"/>
    <m/>
    <n v="30"/>
    <n v="6894.61"/>
    <x v="0"/>
    <m/>
  </r>
  <r>
    <d v="2024-01-02T00:00:00"/>
    <s v="CR"/>
    <s v="RONALD DEEPWELL"/>
    <m/>
    <n v="30"/>
    <n v="6924.61"/>
    <x v="0"/>
    <m/>
  </r>
  <r>
    <d v="2024-01-02T00:00:00"/>
    <s v="CR"/>
    <s v="LINE K VUB F LINE"/>
    <m/>
    <n v="30"/>
    <n v="6954.61"/>
    <x v="0"/>
    <m/>
  </r>
  <r>
    <d v="2024-01-02T00:00:00"/>
    <s v="CR"/>
    <s v="COX S M"/>
    <m/>
    <n v="30"/>
    <n v="6984.61"/>
    <x v="0"/>
    <m/>
  </r>
  <r>
    <d v="2024-01-02T00:00:00"/>
    <s v="CR"/>
    <s v="COCKBURN PB+D COCKBURN PB+D"/>
    <m/>
    <n v="30"/>
    <n v="7014.61"/>
    <x v="0"/>
    <m/>
  </r>
  <r>
    <d v="2024-01-02T00:00:00"/>
    <s v="CR"/>
    <s v="L ROWE"/>
    <m/>
    <n v="30"/>
    <n v="7044.61"/>
    <x v="0"/>
    <m/>
  </r>
  <r>
    <d v="2024-01-02T00:00:00"/>
    <s v="CR"/>
    <s v="MS AMY F GLEES OASGLEES"/>
    <m/>
    <n v="30"/>
    <n v="7074.61"/>
    <x v="0"/>
    <m/>
  </r>
  <r>
    <d v="2024-01-02T00:00:00"/>
    <s v="CR"/>
    <s v="GLYNNE-JONES AM AGLYNNEJONES"/>
    <m/>
    <n v="30"/>
    <n v="7104.61"/>
    <x v="0"/>
    <m/>
  </r>
  <r>
    <d v="2024-01-02T00:00:00"/>
    <s v="CR"/>
    <s v="SAMPSON JS &amp; JM PP JOHN SAMPSON"/>
    <m/>
    <n v="30"/>
    <n v="7134.61"/>
    <x v="0"/>
    <m/>
  </r>
  <r>
    <d v="2024-01-02T00:00:00"/>
    <s v="CR"/>
    <s v="CURBISHLEY A+D CURBISHLEY"/>
    <m/>
    <n v="30"/>
    <n v="7164.61"/>
    <x v="0"/>
    <m/>
  </r>
  <r>
    <d v="2024-01-02T00:00:00"/>
    <s v="CR"/>
    <s v="MRS SUSAN J WHEELE SJ WHEELER"/>
    <m/>
    <n v="30"/>
    <n v="7194.61"/>
    <x v="0"/>
    <m/>
  </r>
  <r>
    <d v="2024-01-02T00:00:00"/>
    <s v="CR"/>
    <s v="J CONWAY J CONWAY"/>
    <m/>
    <n v="30"/>
    <n v="7224.61"/>
    <x v="0"/>
    <m/>
  </r>
  <r>
    <d v="2024-01-02T00:00:00"/>
    <s v="CR"/>
    <s v="LINES EDK F LINES"/>
    <m/>
    <n v="30"/>
    <n v="7254.61"/>
    <x v="0"/>
    <m/>
  </r>
  <r>
    <d v="2024-01-02T00:00:00"/>
    <s v="CR"/>
    <s v="K GIBBONS KAY GIBBONS"/>
    <m/>
    <n v="30"/>
    <n v="7284.61"/>
    <x v="0"/>
    <m/>
  </r>
  <r>
    <d v="2024-01-02T00:00:00"/>
    <s v="CR"/>
    <s v="KENNER R E"/>
    <m/>
    <n v="30"/>
    <n v="7314.61"/>
    <x v="0"/>
    <m/>
  </r>
  <r>
    <d v="2024-01-02T00:00:00"/>
    <s v="CR"/>
    <s v="BUTLER A. BUTLER"/>
    <m/>
    <n v="30"/>
    <n v="7344.61"/>
    <x v="0"/>
    <m/>
  </r>
  <r>
    <d v="2024-01-02T00:00:00"/>
    <s v="CR"/>
    <s v="JONES D LVW F JONES"/>
    <m/>
    <n v="30"/>
    <n v="7374.61"/>
    <x v="0"/>
    <m/>
  </r>
  <r>
    <d v="2024-01-02T00:00:00"/>
    <s v="CR"/>
    <s v="W S-SMITH SO8 1 W SKINNER-SMITH"/>
    <m/>
    <n v="35"/>
    <n v="7409.61"/>
    <x v="0"/>
    <m/>
  </r>
  <r>
    <d v="2024-01-02T00:00:00"/>
    <s v="CR"/>
    <s v="HELEN MILTON GEAEME NOBLE"/>
    <m/>
    <n v="30"/>
    <n v="7439.61"/>
    <x v="0"/>
    <m/>
  </r>
  <r>
    <d v="2024-01-02T00:00:00"/>
    <s v="CR"/>
    <s v="D WILLIAMS 0NS M WILLIAMS"/>
    <m/>
    <n v="30"/>
    <n v="7469.61"/>
    <x v="0"/>
    <m/>
  </r>
  <r>
    <d v="2024-01-02T00:00:00"/>
    <s v="CR"/>
    <s v="J.P PEART S4N 1 J.P PEART"/>
    <m/>
    <n v="30"/>
    <n v="7499.61"/>
    <x v="0"/>
    <m/>
  </r>
  <r>
    <d v="2024-01-02T00:00:00"/>
    <s v="CR"/>
    <s v="BALMER J A"/>
    <m/>
    <n v="30"/>
    <n v="7529.61"/>
    <x v="0"/>
    <m/>
  </r>
  <r>
    <d v="2024-01-02T00:00:00"/>
    <s v="CR"/>
    <s v="HOPE B T BUS A/C BENJAMIN HOPE"/>
    <m/>
    <n v="30"/>
    <n v="7559.61"/>
    <x v="0"/>
    <m/>
  </r>
  <r>
    <d v="2024-01-02T00:00:00"/>
    <s v="CR"/>
    <s v="Bayton Mavis DR MAVIS BAYTON"/>
    <m/>
    <n v="30"/>
    <n v="7589.61"/>
    <x v="0"/>
    <m/>
  </r>
  <r>
    <d v="2024-01-02T00:00:00"/>
    <s v="CR"/>
    <s v="R PATON BECKY PATON"/>
    <m/>
    <n v="30"/>
    <n v="7619.61"/>
    <x v="0"/>
    <m/>
  </r>
  <r>
    <d v="2024-01-02T00:00:00"/>
    <s v="CR"/>
    <s v="DOBSON+DOOLEY S DOOLEY"/>
    <m/>
    <n v="30"/>
    <n v="7649.61"/>
    <x v="0"/>
    <m/>
  </r>
  <r>
    <d v="2024-01-02T00:00:00"/>
    <s v="CR"/>
    <s v="GERR COL PR T/AS GERRYCOLES"/>
    <m/>
    <n v="30"/>
    <n v="7679.61"/>
    <x v="0"/>
    <m/>
  </r>
  <r>
    <d v="2024-01-02T00:00:00"/>
    <s v="CR"/>
    <s v="YARROW J K G NO REF"/>
    <m/>
    <n v="30"/>
    <n v="7709.61"/>
    <x v="0"/>
    <m/>
  </r>
  <r>
    <d v="2024-01-02T00:00:00"/>
    <s v="CR"/>
    <s v="SMITH RE+ML RE + ML SMITH"/>
    <m/>
    <n v="30"/>
    <n v="7739.61"/>
    <x v="0"/>
    <m/>
  </r>
  <r>
    <d v="2024-01-02T00:00:00"/>
    <s v="CR"/>
    <s v="C MOORE CAROLINE MOORE"/>
    <m/>
    <n v="30"/>
    <n v="7769.61"/>
    <x v="0"/>
    <m/>
  </r>
  <r>
    <d v="2024-01-02T00:00:00"/>
    <s v="CR"/>
    <s v="WALL SJC SJ WALL MEMBERSHIP"/>
    <m/>
    <n v="30"/>
    <n v="7799.61"/>
    <x v="0"/>
    <m/>
  </r>
  <r>
    <d v="2024-01-02T00:00:00"/>
    <s v="CR"/>
    <s v="GANLY HM NO REF"/>
    <m/>
    <n v="30"/>
    <n v="7829.61"/>
    <x v="0"/>
    <m/>
  </r>
  <r>
    <d v="2024-01-02T00:00:00"/>
    <s v="CR"/>
    <s v="SALMON G L NO REF"/>
    <m/>
    <n v="30"/>
    <n v="7859.61"/>
    <x v="0"/>
    <m/>
  </r>
  <r>
    <d v="2024-01-02T00:00:00"/>
    <s v="CR"/>
    <s v="LAWRENCE P ATTNY P G LAWRENCE"/>
    <m/>
    <n v="30"/>
    <n v="7889.61"/>
    <x v="0"/>
    <m/>
  </r>
  <r>
    <d v="2024-01-02T00:00:00"/>
    <s v="CR"/>
    <s v="STRANGE RDTW RAYMOND STRANGE"/>
    <m/>
    <n v="30"/>
    <n v="7919.61"/>
    <x v="0"/>
    <m/>
  </r>
  <r>
    <d v="2024-01-02T00:00:00"/>
    <s v="CR"/>
    <s v="WELCHMAN SA ALEX HYDE"/>
    <m/>
    <n v="30"/>
    <n v="7949.61"/>
    <x v="0"/>
    <m/>
  </r>
  <r>
    <d v="2024-01-02T00:00:00"/>
    <s v="CR"/>
    <s v="KIRKHAM EA KIRKHAM EA"/>
    <m/>
    <n v="30"/>
    <n v="7979.61"/>
    <x v="0"/>
    <m/>
  </r>
  <r>
    <d v="2024-01-02T00:00:00"/>
    <s v="CR"/>
    <s v="C DAVIES ANNUAL SUBS"/>
    <m/>
    <n v="30"/>
    <n v="8009.61"/>
    <x v="0"/>
    <m/>
  </r>
  <r>
    <d v="2024-01-02T00:00:00"/>
    <s v="CR"/>
    <s v="HOLLAND M FGE F HOLLAND"/>
    <m/>
    <n v="30"/>
    <n v="8039.61"/>
    <x v="0"/>
    <m/>
  </r>
  <r>
    <d v="2024-01-02T00:00:00"/>
    <s v="CR"/>
    <s v="MATHEWS J C MRS J MATHEWS"/>
    <m/>
    <n v="30"/>
    <n v="8069.61"/>
    <x v="0"/>
    <m/>
  </r>
  <r>
    <d v="2024-01-02T00:00:00"/>
    <s v="CR"/>
    <s v="R BEVAN RICHARD BEVAN"/>
    <m/>
    <n v="30"/>
    <n v="8099.61"/>
    <x v="0"/>
    <m/>
  </r>
  <r>
    <d v="2024-01-02T00:00:00"/>
    <s v="CR"/>
    <s v="LAWSON B BRIONY LAWSON"/>
    <m/>
    <n v="50"/>
    <n v="8149.61"/>
    <x v="0"/>
    <m/>
  </r>
  <r>
    <d v="2024-01-02T00:00:00"/>
    <s v="CR"/>
    <s v="RICHARD FOX T/AS OAS MEMBERSHIP"/>
    <m/>
    <n v="30"/>
    <n v="8179.61"/>
    <x v="0"/>
    <m/>
  </r>
  <r>
    <d v="2024-01-02T00:00:00"/>
    <s v="CR"/>
    <s v="SOSKIES A. SOSKIES"/>
    <m/>
    <n v="30"/>
    <n v="8209.61"/>
    <x v="0"/>
    <m/>
  </r>
  <r>
    <d v="2024-01-02T00:00:00"/>
    <s v="CR"/>
    <s v="STOPFORD L ISI F STOPFORD"/>
    <m/>
    <n v="30"/>
    <n v="8239.61"/>
    <x v="0"/>
    <m/>
  </r>
  <r>
    <d v="2024-01-02T00:00:00"/>
    <s v="CR"/>
    <s v="DUCKER R MY8 F DUCKER"/>
    <m/>
    <n v="30"/>
    <n v="8269.61"/>
    <x v="0"/>
    <m/>
  </r>
  <r>
    <d v="2024-01-02T00:00:00"/>
    <s v="CR"/>
    <s v="STEPHEN J S2X F STEPHEN"/>
    <m/>
    <n v="30"/>
    <n v="8299.61"/>
    <x v="0"/>
    <m/>
  </r>
  <r>
    <d v="2024-01-02T00:00:00"/>
    <s v="CR"/>
    <s v="R J COON"/>
    <m/>
    <n v="30"/>
    <n v="8329.61"/>
    <x v="0"/>
    <m/>
  </r>
  <r>
    <d v="2024-01-02T00:00:00"/>
    <s v="CR"/>
    <s v="B JONES BEVERLEY JONES SUB"/>
    <m/>
    <n v="30"/>
    <n v="8359.61"/>
    <x v="0"/>
    <m/>
  </r>
  <r>
    <d v="2024-01-02T00:00:00"/>
    <s v="CR"/>
    <s v="H F KING"/>
    <m/>
    <n v="30"/>
    <n v="8389.61"/>
    <x v="0"/>
    <m/>
  </r>
  <r>
    <d v="2024-01-02T00:00:00"/>
    <s v="CR"/>
    <s v="LINDISFARNE JOK F LINDISFARNE"/>
    <m/>
    <n v="30"/>
    <n v="8419.61"/>
    <x v="0"/>
    <m/>
  </r>
  <r>
    <d v="2024-01-02T00:00:00"/>
    <s v="CR"/>
    <s v="MILBURN D. MILBURN"/>
    <m/>
    <n v="30"/>
    <n v="8449.61"/>
    <x v="0"/>
    <m/>
  </r>
  <r>
    <d v="2024-01-02T00:00:00"/>
    <s v="CR"/>
    <s v="GORAYSKA B 1B7 F GORAYSKA"/>
    <m/>
    <n v="30"/>
    <n v="8479.61"/>
    <x v="0"/>
    <m/>
  </r>
  <r>
    <d v="2024-01-02T00:00:00"/>
    <s v="CR"/>
    <s v="PENNY T WD0 F PENNY"/>
    <m/>
    <n v="30"/>
    <n v="8509.61"/>
    <x v="0"/>
    <m/>
  </r>
  <r>
    <d v="2024-01-02T00:00:00"/>
    <s v="CR"/>
    <s v="WOOTTON A GNY F WOOTTON"/>
    <m/>
    <n v="30"/>
    <n v="8539.61"/>
    <x v="0"/>
    <m/>
  </r>
  <r>
    <d v="2024-01-02T00:00:00"/>
    <s v="CR"/>
    <s v="R FORD RON FORD"/>
    <m/>
    <n v="30"/>
    <n v="8569.61"/>
    <x v="0"/>
    <m/>
  </r>
  <r>
    <d v="2024-01-02T00:00:00"/>
    <s v="CR"/>
    <s v="ORT J DG0 F ORT"/>
    <m/>
    <n v="30"/>
    <n v="8599.61"/>
    <x v="0"/>
    <m/>
  </r>
  <r>
    <d v="2024-01-02T00:00:00"/>
    <s v="CR"/>
    <s v="P J FARLEY"/>
    <m/>
    <n v="30"/>
    <n v="8629.61"/>
    <x v="0"/>
    <m/>
  </r>
  <r>
    <d v="2024-01-02T00:00:00"/>
    <s v="CR"/>
    <s v="C H JONES"/>
    <m/>
    <n v="30"/>
    <n v="8659.61"/>
    <x v="0"/>
    <m/>
  </r>
  <r>
    <d v="2024-01-02T00:00:00"/>
    <s v="CR"/>
    <s v="C KING CAROLINE KING OAS"/>
    <m/>
    <n v="30"/>
    <n v="8689.61"/>
    <x v="0"/>
    <m/>
  </r>
  <r>
    <d v="2024-01-02T00:00:00"/>
    <s v="CR"/>
    <s v="P DREW"/>
    <m/>
    <n v="30"/>
    <n v="8719.61"/>
    <x v="0"/>
    <m/>
  </r>
  <r>
    <d v="2024-01-02T00:00:00"/>
    <s v="CR"/>
    <s v="FULLJAMES P A C"/>
    <m/>
    <n v="30"/>
    <n v="8749.61"/>
    <x v="0"/>
    <m/>
  </r>
  <r>
    <d v="2024-01-02T00:00:00"/>
    <s v="CR"/>
    <s v="Somerscales John ART"/>
    <m/>
    <n v="30"/>
    <n v="8779.61"/>
    <x v="0"/>
    <m/>
  </r>
  <r>
    <d v="2024-01-02T00:00:00"/>
    <s v="CR"/>
    <s v="MRS JILLIAN R COLC J COLCHESTER"/>
    <m/>
    <n v="30"/>
    <n v="8809.61"/>
    <x v="0"/>
    <m/>
  </r>
  <r>
    <d v="2024-01-02T00:00:00"/>
    <s v="CR"/>
    <s v="BING SHI BING SHI"/>
    <m/>
    <n v="30"/>
    <n v="8839.61"/>
    <x v="0"/>
    <m/>
  </r>
  <r>
    <d v="2024-01-02T00:00:00"/>
    <s v="CR"/>
    <s v="WEBB DA DENNY WEBB"/>
    <m/>
    <n v="30"/>
    <n v="8869.61"/>
    <x v="0"/>
    <m/>
  </r>
  <r>
    <d v="2024-01-02T00:00:00"/>
    <s v="CR"/>
    <s v="Bicknell Maggie"/>
    <m/>
    <n v="30"/>
    <n v="8899.61"/>
    <x v="0"/>
    <m/>
  </r>
  <r>
    <d v="2024-01-02T00:00:00"/>
    <s v="CR"/>
    <s v="Stripe Payments UK STRIPE"/>
    <m/>
    <n v="29.08"/>
    <n v="8928.69"/>
    <x v="0"/>
    <m/>
  </r>
  <r>
    <d v="2024-01-03T00:00:00"/>
    <s v="CR"/>
    <s v="H WARD HELEN WARD"/>
    <m/>
    <n v="30"/>
    <n v="8958.69"/>
    <x v="0"/>
    <m/>
  </r>
  <r>
    <d v="2024-01-03T00:00:00"/>
    <s v="CR"/>
    <s v="TOMLINSON P&amp;JV/ROY PAUL TOMLINSON"/>
    <m/>
    <n v="30"/>
    <n v="8988.69"/>
    <x v="0"/>
    <m/>
  </r>
  <r>
    <d v="2024-01-03T00:00:00"/>
    <s v="CR"/>
    <s v="Frederic Chevarin FREDERIC CHEVARIN"/>
    <m/>
    <n v="30"/>
    <n v="9018.69"/>
    <x v="0"/>
    <m/>
  </r>
  <r>
    <d v="2024-01-04T00:00:00"/>
    <s v="CR"/>
    <s v="Hipkiss Katherine KATE HIPKISS"/>
    <m/>
    <n v="30"/>
    <n v="9048.69"/>
    <x v="0"/>
    <m/>
  </r>
  <r>
    <d v="2024-01-04T00:00:00"/>
    <s v="CR"/>
    <s v="Stripe Payments UK STRIPE"/>
    <m/>
    <n v="87.15"/>
    <n v="9135.84"/>
    <x v="0"/>
    <m/>
  </r>
  <r>
    <d v="2024-01-05T00:00:00"/>
    <s v="CR"/>
    <s v="June Dent June Dent Membersh"/>
    <m/>
    <n v="30"/>
    <n v="9165.84"/>
    <x v="0"/>
    <m/>
  </r>
  <r>
    <d v="2024-01-05T00:00:00"/>
    <s v="CR"/>
    <s v="Smith Kirsten MARTIN A SMITH"/>
    <m/>
    <n v="30"/>
    <n v="9195.84"/>
    <x v="0"/>
    <m/>
  </r>
  <r>
    <d v="2024-01-05T00:00:00"/>
    <s v="CR"/>
    <s v="GRAY SR+C SUBSCRIPTION"/>
    <m/>
    <n v="30"/>
    <n v="9225.84"/>
    <x v="0"/>
    <m/>
  </r>
  <r>
    <d v="2024-01-05T00:00:00"/>
    <s v="CR"/>
    <s v="B GORAYSKA"/>
    <m/>
    <n v="30"/>
    <n v="9255.84"/>
    <x v="0"/>
    <m/>
  </r>
  <r>
    <d v="2024-01-05T00:00:00"/>
    <s v="CR"/>
    <s v="Stripe Payments UK STRIPE"/>
    <m/>
    <n v="146.15"/>
    <n v="9401.99"/>
    <x v="0"/>
    <m/>
  </r>
  <r>
    <d v="2024-01-05T00:00:00"/>
    <s v="CR"/>
    <s v="ISAACSON KM KASSANDRA ISAACSON"/>
    <m/>
    <n v="30"/>
    <n v="9431.99"/>
    <x v="0"/>
    <m/>
  </r>
  <r>
    <d v="2024-01-05T00:00:00"/>
    <s v="CR"/>
    <s v="V Stanway V STANWAY 2024"/>
    <m/>
    <n v="30"/>
    <n v="9461.99"/>
    <x v="0"/>
    <m/>
  </r>
  <r>
    <d v="2024-01-08T00:00:00"/>
    <s v="CR"/>
    <s v="HUGH TURNER OAS Membership"/>
    <m/>
    <n v="30"/>
    <n v="9491.99"/>
    <x v="0"/>
    <m/>
  </r>
  <r>
    <d v="2024-01-08T00:00:00"/>
    <s v="CR"/>
    <s v="MEMBERSHIP FEES BIGGS A D"/>
    <m/>
    <n v="30"/>
    <n v="9521.99"/>
    <x v="0"/>
    <m/>
  </r>
  <r>
    <d v="2024-01-08T00:00:00"/>
    <s v="CR"/>
    <s v="SPACKMAN S D C SPACKMAN"/>
    <m/>
    <n v="30"/>
    <n v="9551.99"/>
    <x v="0"/>
    <m/>
  </r>
  <r>
    <d v="2024-01-08T00:00:00"/>
    <s v="CR"/>
    <s v="Stripe Payments UK STRIPE"/>
    <m/>
    <n v="116.26"/>
    <n v="9668.25"/>
    <x v="0"/>
    <m/>
  </r>
  <r>
    <d v="2024-01-09T00:00:00"/>
    <s v="CR"/>
    <s v="DOWSE &amp; BENTLEY CAMILLA DOWSE"/>
    <m/>
    <n v="30"/>
    <n v="9698.25"/>
    <x v="0"/>
    <m/>
  </r>
  <r>
    <d v="2024-01-09T00:00:00"/>
    <s v="BP"/>
    <s v="RAI R Rani Rai"/>
    <m/>
    <n v="30"/>
    <n v="9728.25"/>
    <x v="0"/>
    <m/>
  </r>
  <r>
    <d v="2024-01-09T00:00:00"/>
    <s v="BP"/>
    <s v="WHITEG&amp;F Frankie White"/>
    <m/>
    <n v="30"/>
    <n v="9758.25"/>
    <x v="0"/>
    <m/>
  </r>
  <r>
    <d v="2024-01-10T00:00:00"/>
    <s v="CR"/>
    <s v="R MARSDEN RONA"/>
    <m/>
    <n v="30"/>
    <n v="9788.25"/>
    <x v="0"/>
    <m/>
  </r>
  <r>
    <d v="2024-01-11T00:00:00"/>
    <s v="CR"/>
    <s v="Stripe Payments UK STRIPE"/>
    <m/>
    <n v="87.15"/>
    <n v="9875.4"/>
    <x v="0"/>
    <m/>
  </r>
  <r>
    <d v="2024-01-15T00:00:00"/>
    <s v="CR"/>
    <s v="Stripe Payments UK STRIPE"/>
    <m/>
    <n v="28.9"/>
    <n v="9904.2999999999993"/>
    <x v="0"/>
    <m/>
  </r>
  <r>
    <d v="2024-01-15T00:00:00"/>
    <s v="CR"/>
    <s v="V Shelton Vivien Shelton men"/>
    <m/>
    <n v="30"/>
    <n v="9934.2999999999993"/>
    <x v="0"/>
    <m/>
  </r>
  <r>
    <d v="2024-01-16T00:00:00"/>
    <s v="CR"/>
    <s v="Stripe Payments UK STRIPE"/>
    <m/>
    <n v="58.1"/>
    <n v="9992.4"/>
    <x v="0"/>
    <m/>
  </r>
  <r>
    <d v="2024-01-17T00:00:00"/>
    <s v="CR"/>
    <s v="Stripe Payments UK STRIPE"/>
    <m/>
    <n v="87.18"/>
    <n v="10079.58"/>
    <x v="0"/>
    <m/>
  </r>
  <r>
    <d v="2024-01-17T00:00:00"/>
    <s v="CR"/>
    <s v="SADLER CC CLAIRE C SADLER"/>
    <m/>
    <n v="30"/>
    <n v="10109.58"/>
    <x v="0"/>
    <m/>
  </r>
  <r>
    <d v="2024-01-18T00:00:00"/>
    <s v="CR"/>
    <s v="Stripe Payments UK STRIPE"/>
    <m/>
    <n v="58.55"/>
    <n v="10168.129999999999"/>
    <x v="0"/>
    <m/>
  </r>
  <r>
    <d v="2024-01-21T00:00:00"/>
    <s v="DR"/>
    <s v="TOTAL CHARGES TO 30DEC2023"/>
    <n v="5"/>
    <m/>
    <n v="10163.129999999999"/>
    <x v="1"/>
    <m/>
  </r>
  <r>
    <d v="2024-01-21T00:00:00"/>
    <s v="CR"/>
    <s v="NICOLA COONEY Subs for 2024"/>
    <m/>
    <n v="30"/>
    <n v="10193.129999999999"/>
    <x v="0"/>
    <m/>
  </r>
  <r>
    <d v="2024-01-22T00:00:00"/>
    <s v="CR"/>
    <s v="Stripe Payments UK STRIPE"/>
    <m/>
    <n v="57.83"/>
    <n v="10250.959999999999"/>
    <x v="0"/>
    <m/>
  </r>
  <r>
    <d v="2024-01-23T00:00:00"/>
    <s v="CR"/>
    <s v="SHUCKBURGH P M B PIP SHUCKURGH"/>
    <m/>
    <n v="30"/>
    <n v="10280.959999999999"/>
    <x v="0"/>
    <m/>
  </r>
  <r>
    <d v="2024-01-25T00:00:00"/>
    <s v="CR"/>
    <s v="Stripe Payments UK STRIPE"/>
    <m/>
    <n v="58.25"/>
    <n v="10339.209999999999"/>
    <x v="0"/>
    <m/>
  </r>
  <r>
    <d v="2024-01-26T00:00:00"/>
    <s v="CR"/>
    <s v="EAGLE HC HARRIET EAGLE"/>
    <m/>
    <n v="30"/>
    <n v="10369.209999999999"/>
    <x v="0"/>
    <m/>
  </r>
  <r>
    <d v="2024-01-26T00:00:00"/>
    <s v="CR"/>
    <s v="Stripe Payments UK STRIPE"/>
    <m/>
    <n v="203.35"/>
    <n v="10572.56"/>
    <x v="0"/>
    <m/>
  </r>
  <r>
    <d v="2024-01-27T00:00:00"/>
    <s v="CR"/>
    <s v="K Turner Kathy Turner Sub"/>
    <m/>
    <n v="30"/>
    <n v="10602.56"/>
    <x v="0"/>
    <m/>
  </r>
  <r>
    <d v="2024-01-29T00:00:00"/>
    <s v="CR"/>
    <s v="Stripe Payments UK STRIPE"/>
    <m/>
    <n v="145.25"/>
    <n v="10747.81"/>
    <x v="0"/>
    <m/>
  </r>
  <r>
    <d v="2024-01-29T00:00:00"/>
    <s v="CR"/>
    <s v="CROPPER J &amp; LR Louise Cropper"/>
    <m/>
    <n v="30"/>
    <n v="10777.81"/>
    <x v="0"/>
    <m/>
  </r>
  <r>
    <d v="2024-01-30T00:00:00"/>
    <s v="CR"/>
    <s v="Stripe Payments UK STRIPE"/>
    <m/>
    <n v="145.25"/>
    <n v="10923.06"/>
    <x v="0"/>
    <m/>
  </r>
  <r>
    <d v="2024-01-31T00:00:00"/>
    <s v="CR"/>
    <s v="Stripe Payments UK STRIPE"/>
    <m/>
    <n v="57.95"/>
    <n v="10981.01"/>
    <x v="0"/>
    <m/>
  </r>
  <r>
    <d v="2024-01-31T00:00:00"/>
    <s v="BP"/>
    <s v="BURDON M C Martyn Burdon"/>
    <m/>
    <n v="30"/>
    <n v="11011.01"/>
    <x v="0"/>
    <m/>
  </r>
  <r>
    <d v="2024-02-01T00:00:00"/>
    <s v="CR"/>
    <s v="KULABKO M M KULABKO"/>
    <m/>
    <n v="30"/>
    <n v="11041.01"/>
    <x v="0"/>
    <m/>
  </r>
  <r>
    <d v="2024-02-01T00:00:00"/>
    <s v="CR"/>
    <s v="Stripe Payments UK STRIPE"/>
    <m/>
    <n v="203.65"/>
    <n v="11244.66"/>
    <x v="0"/>
    <m/>
  </r>
  <r>
    <d v="2024-02-02T00:00:00"/>
    <s v="CR"/>
    <s v="Stripe Payments UK STRIPE"/>
    <m/>
    <n v="87.33"/>
    <n v="11331.99"/>
    <x v="0"/>
    <m/>
  </r>
  <r>
    <d v="2024-02-05T00:00:00"/>
    <s v="CR"/>
    <s v="Stripe Payments UK STRIPE"/>
    <m/>
    <n v="57.95"/>
    <n v="11389.94"/>
    <x v="0"/>
    <m/>
  </r>
  <r>
    <d v="2024-02-06T00:00:00"/>
    <s v="CR"/>
    <s v="Stripe Payments UK STRIPE"/>
    <m/>
    <n v="58.1"/>
    <n v="11448.04"/>
    <x v="0"/>
    <m/>
  </r>
  <r>
    <d v="2024-02-08T00:00:00"/>
    <s v="CR"/>
    <s v="Stripe Payments UK STRIPE"/>
    <m/>
    <n v="58.1"/>
    <n v="11506.140000000001"/>
    <x v="0"/>
    <m/>
  </r>
  <r>
    <d v="2024-02-15T00:00:00"/>
    <s v="CR"/>
    <s v="Stripe Payments UK STRIPE"/>
    <m/>
    <n v="72.819999999999993"/>
    <n v="11578.960000000001"/>
    <x v="0"/>
    <m/>
  </r>
  <r>
    <d v="2024-02-16T00:00:00"/>
    <s v="CR"/>
    <s v="Stripe Payments UK STRIPE"/>
    <m/>
    <n v="29.05"/>
    <n v="11608.01"/>
    <x v="0"/>
    <m/>
  </r>
  <r>
    <d v="2024-02-20T00:00:00"/>
    <s v="CR"/>
    <s v="Stripe Payments UK STRIPE"/>
    <m/>
    <n v="29.05"/>
    <n v="11637.06"/>
    <x v="0"/>
    <m/>
  </r>
  <r>
    <d v="2024-02-21T00:00:00"/>
    <s v="DR"/>
    <s v="TOTAL CHARGES TO 30JAN2024"/>
    <n v="5"/>
    <m/>
    <n v="11632.06"/>
    <x v="1"/>
    <m/>
  </r>
  <r>
    <d v="2024-02-22T00:00:00"/>
    <s v="CR"/>
    <s v="Stripe Payments UK STRIPE"/>
    <m/>
    <n v="58.7"/>
    <n v="11690.76"/>
    <x v="0"/>
    <m/>
  </r>
  <r>
    <d v="2024-02-23T00:00:00"/>
    <s v="CR"/>
    <s v="Stripe Payments UK STRIPE"/>
    <m/>
    <n v="117.19"/>
    <n v="11807.95"/>
    <x v="0"/>
    <m/>
  </r>
  <r>
    <d v="2024-02-26T00:00:00"/>
    <s v="CR"/>
    <s v="Stripe Payments UK STRIPE"/>
    <m/>
    <n v="29.14"/>
    <n v="11837.09"/>
    <x v="0"/>
    <m/>
  </r>
  <r>
    <d v="2024-02-27T00:00:00"/>
    <s v="CR"/>
    <s v="Stripe Payments UK STRIPE"/>
    <m/>
    <n v="29.35"/>
    <n v="11866.44"/>
    <x v="0"/>
    <m/>
  </r>
  <r>
    <d v="2024-02-29T00:00:00"/>
    <s v="CR"/>
    <s v="Stripe Payments UK STRIPE"/>
    <m/>
    <n v="220.02"/>
    <n v="12086.460000000001"/>
    <x v="0"/>
    <m/>
  </r>
  <r>
    <d v="2024-03-01T00:00:00"/>
    <s v="CR"/>
    <s v="JANE KELLY Jane Kelly oas"/>
    <m/>
    <n v="30"/>
    <n v="12116.460000000001"/>
    <x v="0"/>
    <m/>
  </r>
  <r>
    <d v="2024-03-01T00:00:00"/>
    <s v="CR"/>
    <s v="Ralfe Carolyn"/>
    <m/>
    <n v="30"/>
    <n v="12146.460000000001"/>
    <x v="0"/>
    <m/>
  </r>
  <r>
    <d v="2024-03-01T00:00:00"/>
    <s v="CR"/>
    <s v="Stripe Payments UK STRIPE"/>
    <m/>
    <n v="58.7"/>
    <n v="12205.160000000002"/>
    <x v="0"/>
    <m/>
  </r>
  <r>
    <d v="2024-03-04T00:00:00"/>
    <s v="CR"/>
    <s v="Stripe Payments UK STRIPE"/>
    <m/>
    <n v="73.27"/>
    <n v="12278.430000000002"/>
    <x v="2"/>
    <s v="Members"/>
  </r>
  <r>
    <d v="2024-03-05T00:00:00"/>
    <s v="CR"/>
    <s v="Stripe Payments UK STRIPE"/>
    <m/>
    <n v="88.05"/>
    <n v="12366.480000000001"/>
    <x v="2"/>
    <s v="Members"/>
  </r>
  <r>
    <d v="2024-03-07T00:00:00"/>
    <s v="CR"/>
    <s v="Stripe Payments UK STRIPE"/>
    <m/>
    <n v="439.89"/>
    <n v="12806.37"/>
    <x v="2"/>
    <s v="Members"/>
  </r>
  <r>
    <d v="2024-03-07T00:00:00"/>
    <s v="CR"/>
    <s v="H Young HELEN YOUNG"/>
    <m/>
    <n v="30"/>
    <n v="12836.37"/>
    <x v="0"/>
    <m/>
  </r>
  <r>
    <d v="2024-03-08T00:00:00"/>
    <s v="CR"/>
    <s v="Stripe Payments UK STRIPE"/>
    <m/>
    <n v="161.11000000000001"/>
    <n v="12997.480000000001"/>
    <x v="2"/>
    <s v="Members"/>
  </r>
  <r>
    <d v="2024-03-08T00:00:00"/>
    <s v="CR"/>
    <s v="L Stopford STOPFORD"/>
    <m/>
    <n v="55"/>
    <n v="13052.480000000001"/>
    <x v="2"/>
    <s v="Members"/>
  </r>
  <r>
    <d v="2024-03-11T00:00:00"/>
    <s v="CR"/>
    <s v="Stripe Payments UK STRIPE"/>
    <m/>
    <n v="131.97"/>
    <n v="13184.45"/>
    <x v="2"/>
    <s v="Members"/>
  </r>
  <r>
    <d v="2024-03-12T00:00:00"/>
    <s v="CR"/>
    <s v="Stripe Payments UK STRIPE"/>
    <m/>
    <n v="204.64"/>
    <n v="13389.09"/>
    <x v="2"/>
    <s v="Members"/>
  </r>
  <r>
    <d v="2024-03-13T00:00:00"/>
    <s v="CR"/>
    <s v="Stripe Payments UK STRIPE"/>
    <m/>
    <n v="205.45"/>
    <n v="13594.54"/>
    <x v="2"/>
    <s v="Members"/>
  </r>
  <r>
    <d v="2024-03-13T00:00:00"/>
    <s v="CR"/>
    <s v="SMITH RE+ML RE + ML SMITH"/>
    <m/>
    <n v="15"/>
    <n v="13609.54"/>
    <x v="2"/>
    <s v="Members"/>
  </r>
  <r>
    <d v="2024-03-14T00:00:00"/>
    <s v="CR"/>
    <s v="Stripe Payments UK STRIPE"/>
    <m/>
    <n v="527.54999999999995"/>
    <n v="14137.09"/>
    <x v="2"/>
    <s v="Members"/>
  </r>
  <r>
    <d v="2024-03-15T00:00:00"/>
    <s v="CR"/>
    <s v="Stripe Payments UK STRIPE"/>
    <m/>
    <n v="307.41000000000003"/>
    <n v="14444.5"/>
    <x v="2"/>
    <s v="Members"/>
  </r>
  <r>
    <d v="2024-03-15T00:00:00"/>
    <s v="CR"/>
    <s v="MRS S J &amp; MR M R C M CLAY ENTRY FEE"/>
    <m/>
    <n v="15"/>
    <n v="14459.5"/>
    <x v="2"/>
    <s v="Members"/>
  </r>
  <r>
    <d v="2024-03-15T00:00:00"/>
    <s v="BP"/>
    <s v="ROBERTA CATIGONE O.A.S"/>
    <n v="309.02"/>
    <m/>
    <n v="14150.48"/>
    <x v="3"/>
    <m/>
  </r>
  <r>
    <d v="2024-03-16T00:00:00"/>
    <s v="CR"/>
    <s v="SHERLAW JOHN SA FROM SALLY W"/>
    <m/>
    <n v="100"/>
    <n v="14250.48"/>
    <x v="4"/>
    <s v="Members"/>
  </r>
  <r>
    <d v="2024-03-18T00:00:00"/>
    <s v="CR"/>
    <s v="Stripe Payments UK STRIPE"/>
    <m/>
    <n v="351.29"/>
    <n v="14601.77"/>
    <x v="2"/>
    <s v="Members"/>
  </r>
  <r>
    <d v="2024-03-19T00:00:00"/>
    <s v="CR"/>
    <s v="Stripe Payments UK STRIPE"/>
    <m/>
    <n v="29.35"/>
    <n v="14631.12"/>
    <x v="2"/>
    <s v="Members"/>
  </r>
  <r>
    <d v="2024-03-21T00:00:00"/>
    <s v="DR"/>
    <s v="TOTAL CHARGES TO 28FEB2024"/>
    <n v="5"/>
    <m/>
    <n v="14626.12"/>
    <x v="1"/>
    <m/>
  </r>
  <r>
    <d v="2024-03-22T00:00:00"/>
    <s v="CR"/>
    <s v="SumUp Payments Acc MDD PID470910"/>
    <m/>
    <n v="0.98"/>
    <n v="14627.1"/>
    <x v="5"/>
    <m/>
  </r>
  <r>
    <d v="2024-03-25T00:00:00"/>
    <s v="CR"/>
    <s v="SumUp Payments Acc MDD PID473221"/>
    <m/>
    <n v="178.99"/>
    <n v="14806.09"/>
    <x v="6"/>
    <s v="Members"/>
  </r>
  <r>
    <d v="2024-03-25T00:00:00"/>
    <s v="CR"/>
    <s v="Split payment with above"/>
    <m/>
    <n v="663.59"/>
    <n v="15469.68"/>
    <x v="7"/>
    <s v="Members"/>
  </r>
  <r>
    <d v="2024-03-27T00:00:00"/>
    <s v="CR"/>
    <s v="SumUp Payments Acc MDD PID475037"/>
    <m/>
    <n v="324.42"/>
    <n v="15794.1"/>
    <x v="7"/>
    <s v="Members"/>
  </r>
  <r>
    <d v="2024-03-28T00:00:00"/>
    <s v="CR"/>
    <s v="Stripe Payments UK STRIPE"/>
    <m/>
    <n v="344.4"/>
    <n v="16138.5"/>
    <x v="7"/>
    <s v="Members"/>
  </r>
  <r>
    <d v="2024-03-28T00:00:00"/>
    <s v="CR"/>
    <s v="SumUp Payments Acc MDD PID476101"/>
    <m/>
    <n v="580.02"/>
    <n v="16718.52"/>
    <x v="7"/>
    <s v="Members"/>
  </r>
  <r>
    <d v="2024-04-03T00:00:00"/>
    <s v="CR"/>
    <s v="SumUp Payments Acc MDD PID480647"/>
    <m/>
    <n v="663.59"/>
    <n v="17382.11"/>
    <x v="7"/>
    <s v="Members"/>
  </r>
  <r>
    <d v="2024-04-03T00:00:00"/>
    <s v="CR"/>
    <s v="SumUp Payments Acc MDD PID481651"/>
    <m/>
    <n v="304.76"/>
    <n v="17686.87"/>
    <x v="7"/>
    <s v="Members"/>
  </r>
  <r>
    <d v="2024-04-04T00:00:00"/>
    <s v="CHQ"/>
    <n v="101415"/>
    <n v="100"/>
    <m/>
    <n v="17586.87"/>
    <x v="8"/>
    <s v="Members"/>
  </r>
  <r>
    <d v="2024-04-04T00:00:00"/>
    <s v="CR"/>
    <s v="Stripe Payments UK STRIPE"/>
    <m/>
    <n v="172.7"/>
    <n v="17759.57"/>
    <x v="7"/>
    <s v="Members"/>
  </r>
  <r>
    <d v="2024-04-05T00:00:00"/>
    <s v="BP"/>
    <s v="AMANDA JEWELL OAS"/>
    <n v="63.98"/>
    <m/>
    <n v="17695.59"/>
    <x v="1"/>
    <m/>
  </r>
  <r>
    <d v="2024-04-05T00:00:00"/>
    <s v="BP"/>
    <s v="ROBERTA CATIGONE O.A.S"/>
    <n v="1500"/>
    <m/>
    <n v="16195.59"/>
    <x v="9"/>
    <s v="Members"/>
  </r>
  <r>
    <d v="2024-04-05T00:00:00"/>
    <s v="BP"/>
    <s v="OXFORD VISUAL ARTS OAS"/>
    <n v="175"/>
    <m/>
    <n v="16020.59"/>
    <x v="10"/>
    <s v="Members"/>
  </r>
  <r>
    <d v="2024-04-05T00:00:00"/>
    <s v="BP"/>
    <s v="CAROL OAS"/>
    <n v="1500"/>
    <m/>
    <n v="14520.59"/>
    <x v="11"/>
    <s v="Members"/>
  </r>
  <r>
    <d v="2024-04-08T00:00:00"/>
    <s v="CR"/>
    <s v="SumUp Payments Acc MDD PID486749"/>
    <m/>
    <n v="570.20000000000005"/>
    <n v="15090.79"/>
    <x v="7"/>
    <s v="Members"/>
  </r>
  <r>
    <d v="2024-04-09T00:00:00"/>
    <s v="CHQ"/>
    <n v="101413"/>
    <n v="100"/>
    <m/>
    <n v="14990.79"/>
    <x v="8"/>
    <s v="Members"/>
  </r>
  <r>
    <d v="2024-04-11T00:00:00"/>
    <s v="DD"/>
    <s v="STRIPE"/>
    <n v="175"/>
    <m/>
    <n v="14815.79"/>
    <x v="12"/>
    <s v="Members"/>
  </r>
  <r>
    <d v="2024-04-11T00:00:00"/>
    <s v="CHQ"/>
    <n v="101412"/>
    <n v="100"/>
    <m/>
    <n v="14715.79"/>
    <x v="8"/>
    <s v="Members"/>
  </r>
  <r>
    <d v="2024-04-18T00:00:00"/>
    <s v="CHQ"/>
    <n v="101416"/>
    <n v="100"/>
    <m/>
    <n v="14615.79"/>
    <x v="8"/>
    <s v="Members"/>
  </r>
  <r>
    <d v="2024-04-21T00:00:00"/>
    <s v="DR"/>
    <s v="TOTAL CHARGES TO 30MAR2024"/>
    <n v="5"/>
    <m/>
    <n v="14610.79"/>
    <x v="1"/>
    <m/>
  </r>
  <r>
    <d v="2024-04-25T00:00:00"/>
    <s v="BP"/>
    <s v="WENN TOWNSEND 04645"/>
    <n v="916.6"/>
    <m/>
    <n v="13694.19"/>
    <x v="13"/>
    <m/>
  </r>
  <r>
    <d v="2024-04-25T00:00:00"/>
    <s v="BP"/>
    <s v="MAGDALEN ROAD STUD OAS"/>
    <n v="390"/>
    <m/>
    <n v="13304.19"/>
    <x v="1"/>
    <m/>
  </r>
  <r>
    <d v="2024-04-25T00:00:00"/>
    <s v="BP"/>
    <s v="OXINABOX 280324 / OAS"/>
    <n v="375"/>
    <m/>
    <n v="12929.19"/>
    <x v="10"/>
    <s v="Members"/>
  </r>
  <r>
    <d v="2024-04-29T00:00:00"/>
    <s v="BP"/>
    <s v="Rani Rai Oxford Art Society"/>
    <n v="262.5"/>
    <m/>
    <n v="12666.69"/>
    <x v="14"/>
    <s v="Members"/>
  </r>
  <r>
    <d v="2024-04-29T00:00:00"/>
    <s v="BP"/>
    <s v="Morna Rhys OAS"/>
    <n v="232.5"/>
    <m/>
    <n v="12434.19"/>
    <x v="14"/>
    <s v="Members"/>
  </r>
  <r>
    <d v="2024-04-29T00:00:00"/>
    <s v="BP"/>
    <s v="Helen Pakeman OAS"/>
    <n v="131.25"/>
    <m/>
    <n v="12302.94"/>
    <x v="14"/>
    <s v="Members"/>
  </r>
  <r>
    <d v="2024-04-29T00:00:00"/>
    <s v="BP"/>
    <s v="Kassandra Isaacson OAS"/>
    <n v="187.5"/>
    <m/>
    <n v="12115.44"/>
    <x v="14"/>
    <s v="Members"/>
  </r>
  <r>
    <d v="2024-04-29T00:00:00"/>
    <s v="BP"/>
    <s v="Fredrica Craig OAS"/>
    <n v="221.25"/>
    <m/>
    <n v="11894.19"/>
    <x v="14"/>
    <s v="Members"/>
  </r>
  <r>
    <d v="2024-04-29T00:00:00"/>
    <s v="BP"/>
    <s v="Camilla Dowse OAS"/>
    <n v="221.25"/>
    <m/>
    <n v="11672.94"/>
    <x v="14"/>
    <s v="Members"/>
  </r>
  <r>
    <d v="2024-04-29T00:00:00"/>
    <s v="BP"/>
    <s v="Emma Coleman Jones OAS"/>
    <n v="247.5"/>
    <m/>
    <n v="11425.44"/>
    <x v="14"/>
    <s v="Members"/>
  </r>
  <r>
    <d v="2024-04-29T00:00:00"/>
    <s v="BP"/>
    <s v="Ella Clocksin OAS"/>
    <n v="435"/>
    <m/>
    <n v="10990.44"/>
    <x v="14"/>
    <s v="Members"/>
  </r>
  <r>
    <d v="2024-04-29T00:00:00"/>
    <s v="BP"/>
    <s v="Angie Hunt OAS"/>
    <n v="318.75"/>
    <m/>
    <n v="10671.69"/>
    <x v="14"/>
    <s v="Members"/>
  </r>
  <r>
    <d v="2024-04-29T00:00:00"/>
    <s v="BP"/>
    <s v="Patricia Hyland OAS"/>
    <n v="285"/>
    <m/>
    <n v="10386.69"/>
    <x v="14"/>
    <s v="Members"/>
  </r>
  <r>
    <d v="2024-05-06T00:00:00"/>
    <s v="BP"/>
    <s v="Annie Wootton OAS"/>
    <n v="90"/>
    <m/>
    <n v="10296.69"/>
    <x v="14"/>
    <s v="Members"/>
  </r>
  <r>
    <d v="2024-05-07T00:00:00"/>
    <s v="CR"/>
    <s v="Stripe Payments UKSTRIPE"/>
    <m/>
    <n v="29.05"/>
    <n v="10325.74"/>
    <x v="0"/>
    <m/>
  </r>
  <r>
    <d v="2024-05-08T00:00:00"/>
    <s v="CR"/>
    <s v="Stripe Payments UKSTRIPE"/>
    <m/>
    <n v="58.1"/>
    <n v="10383.84"/>
    <x v="0"/>
    <m/>
  </r>
  <r>
    <d v="2024-05-09T00:00:00"/>
    <s v="CR"/>
    <s v="Stripe Payments UKSTRIPE"/>
    <m/>
    <n v="29.05"/>
    <n v="10412.89"/>
    <x v="0"/>
    <m/>
  </r>
  <r>
    <d v="2024-05-21T00:00:00"/>
    <s v="CR"/>
    <s v="Stripe Payments UKSTRIPE"/>
    <m/>
    <n v="29.05"/>
    <n v="10441.939999999999"/>
    <x v="0"/>
    <m/>
  </r>
  <r>
    <d v="2024-05-21T00:00:00"/>
    <s v="CHG"/>
    <s v="TOTAL CHARGES TO 29APR2024"/>
    <n v="6.6"/>
    <m/>
    <n v="10435.339999999998"/>
    <x v="1"/>
    <m/>
  </r>
  <r>
    <d v="2024-06-03T00:00:00"/>
    <s v="CR"/>
    <s v="Stripe Payments UKSTRIPE"/>
    <m/>
    <n v="29.05"/>
    <n v="10464.389999999998"/>
    <x v="0"/>
    <m/>
  </r>
  <r>
    <d v="2024-06-07T00:00:00"/>
    <s v="CR"/>
    <s v="Stripe Payments UKSTRIPE"/>
    <m/>
    <n v="29.05"/>
    <n v="10493.439999999997"/>
    <x v="0"/>
    <m/>
  </r>
  <r>
    <d v="2024-06-11T00:00:00"/>
    <s v="BP"/>
    <s v="David Barron OAS"/>
    <n v="156.19999999999999"/>
    <m/>
    <n v="10337.239999999996"/>
    <x v="15"/>
    <m/>
  </r>
  <r>
    <d v="2024-06-11T00:00:00"/>
    <s v="DD"/>
    <s v="STRIPE"/>
    <n v="30"/>
    <m/>
    <n v="10307.239999999996"/>
    <x v="12"/>
    <m/>
  </r>
  <r>
    <d v="2024-06-12T00:00:00"/>
    <s v="BP"/>
    <s v="Emma Davis OAS"/>
    <n v="30"/>
    <m/>
    <n v="10277.239999999996"/>
    <x v="12"/>
    <m/>
  </r>
  <r>
    <d v="2024-06-19T00:00:00"/>
    <s v="BP"/>
    <s v="Webscape Gardener WG516"/>
    <n v="172.5"/>
    <m/>
    <n v="10104.739999999996"/>
    <x v="3"/>
    <m/>
  </r>
  <r>
    <d v="2024-06-21T00:00:00"/>
    <s v="CHG"/>
    <s v="TOTAL CHARGES TO 30MAY2024"/>
    <n v="5"/>
    <m/>
    <n v="10099.739999999996"/>
    <x v="1"/>
    <m/>
  </r>
  <r>
    <d v="2024-07-04T00:00:00"/>
    <s v="BP"/>
    <s v="Wendy Newhofer OAS"/>
    <n v="50"/>
    <m/>
    <n v="10049.739999999996"/>
    <x v="16"/>
    <m/>
  </r>
  <r>
    <d v="2024-07-04T00:00:00"/>
    <s v="BP"/>
    <s v="Oxford University 78531"/>
    <n v="400"/>
    <m/>
    <n v="9649.7399999999961"/>
    <x v="16"/>
    <m/>
  </r>
  <r>
    <d v="2024-07-11T00:00:00"/>
    <s v="CR"/>
    <s v="Stripe Payments UKSTRIPE"/>
    <m/>
    <n v="29.05"/>
    <n v="9678.7899999999954"/>
    <x v="0"/>
    <m/>
  </r>
  <r>
    <d v="2024-07-11T00:00:00"/>
    <s v="CHQ"/>
    <n v="101414"/>
    <n v="100"/>
    <m/>
    <n v="9578.7899999999954"/>
    <x v="8"/>
    <s v="Members"/>
  </r>
  <r>
    <d v="2024-07-21T00:00:00"/>
    <s v="CHG"/>
    <s v="TOTAL CHARGES TO 29JUN2024"/>
    <n v="5"/>
    <m/>
    <n v="9573.7899999999954"/>
    <x v="1"/>
    <m/>
  </r>
  <r>
    <d v="2024-07-25T00:00:00"/>
    <s v="BP"/>
    <s v="St Johns College 5001686"/>
    <n v="1261.68"/>
    <m/>
    <n v="8312.1099999999951"/>
    <x v="17"/>
    <s v="Members"/>
  </r>
  <r>
    <d v="2024-08-13T00:00:00"/>
    <s v="CR"/>
    <s v="Pumphrey CatherineOPEN 2024"/>
    <m/>
    <n v="18"/>
    <n v="8330.1099999999951"/>
    <x v="2"/>
    <s v="Open"/>
  </r>
  <r>
    <d v="2024-08-13T00:00:00"/>
    <s v="CR"/>
    <s v="C Morgan cms missed payment"/>
    <m/>
    <n v="18"/>
    <n v="8348.1099999999951"/>
    <x v="2"/>
    <s v="Open"/>
  </r>
  <r>
    <d v="2024-08-13T00:00:00"/>
    <s v="CR"/>
    <s v="SHOCK KA MRS/ CA OPEN 2024"/>
    <m/>
    <n v="18"/>
    <n v="8366.1099999999951"/>
    <x v="2"/>
    <s v="Open"/>
  </r>
  <r>
    <d v="2024-08-14T00:00:00"/>
    <s v="CR"/>
    <s v="H Ward Open 2024"/>
    <m/>
    <n v="15"/>
    <n v="8381.1099999999951"/>
    <x v="2"/>
    <s v="Open"/>
  </r>
  <r>
    <d v="2024-08-14T00:00:00"/>
    <s v="CR"/>
    <s v="VAINKER PS &amp; SJ OPEN 2024"/>
    <m/>
    <n v="15"/>
    <n v="8396.1099999999951"/>
    <x v="2"/>
    <s v="Open"/>
  </r>
  <r>
    <d v="2024-08-14T00:00:00"/>
    <s v="CR"/>
    <s v="Frank Dianne OPEN 2024"/>
    <m/>
    <n v="15"/>
    <n v="8411.1099999999951"/>
    <x v="2"/>
    <s v="Open"/>
  </r>
  <r>
    <d v="2024-08-15T00:00:00"/>
    <s v="CR"/>
    <s v="HARVEY C OPEN2024"/>
    <m/>
    <n v="18"/>
    <n v="8429.1099999999951"/>
    <x v="2"/>
    <s v="Open"/>
  </r>
  <r>
    <d v="2024-08-15T00:00:00"/>
    <s v="CR"/>
    <s v="Stripe Payments UKSTRIPE"/>
    <m/>
    <n v="335.97"/>
    <n v="8765.0799999999945"/>
    <x v="2"/>
    <s v="Open"/>
  </r>
  <r>
    <d v="2024-08-16T00:00:00"/>
    <s v="CR"/>
    <s v="ZYBINA K EXHIBITION FEE"/>
    <m/>
    <n v="18"/>
    <n v="8783.0799999999945"/>
    <x v="2"/>
    <s v="Open"/>
  </r>
  <r>
    <d v="2024-08-16T00:00:00"/>
    <s v="CR"/>
    <s v="Fifteen2 Ltd Open 2024"/>
    <m/>
    <n v="18"/>
    <n v="8801.0799999999945"/>
    <x v="2"/>
    <s v="Open"/>
  </r>
  <r>
    <d v="2024-08-16T00:00:00"/>
    <s v="CR"/>
    <s v="Stripe Payments UKSTRIPE"/>
    <m/>
    <n v="296.17"/>
    <n v="9097.2499999999945"/>
    <x v="2"/>
    <s v="Open"/>
  </r>
  <r>
    <d v="2024-08-16T00:00:00"/>
    <s v="BP"/>
    <s v="Amanda Jewell OAS"/>
    <n v="18.5"/>
    <m/>
    <n v="9078.7499999999945"/>
    <x v="18"/>
    <m/>
  </r>
  <r>
    <d v="2024-08-19T00:00:00"/>
    <s v="CR"/>
    <s v="Stripe Payments UKSTRIPE"/>
    <m/>
    <n v="240.57"/>
    <n v="9319.3199999999943"/>
    <x v="2"/>
    <s v="Open"/>
  </r>
  <r>
    <d v="2024-08-20T00:00:00"/>
    <s v="CR"/>
    <s v="Stripe Payments UKSTRIPE"/>
    <m/>
    <n v="49.83"/>
    <n v="9369.1499999999942"/>
    <x v="2"/>
    <s v="Open"/>
  </r>
  <r>
    <d v="2024-08-21T00:00:00"/>
    <s v="CR"/>
    <s v="Stripe Payments UKSTRIPE"/>
    <m/>
    <n v="87.98"/>
    <n v="9457.1299999999937"/>
    <x v="2"/>
    <s v="Open"/>
  </r>
  <r>
    <d v="2024-08-21T00:00:00"/>
    <s v="CHG"/>
    <s v="TOTAL CHARGES TO 30JUL2024"/>
    <n v="5.4"/>
    <m/>
    <n v="9451.7299999999941"/>
    <x v="1"/>
    <m/>
  </r>
  <r>
    <d v="2024-08-22T00:00:00"/>
    <s v="BP"/>
    <s v="Marsh Commercial 532120783"/>
    <n v="614.34"/>
    <m/>
    <n v="8837.389999999994"/>
    <x v="19"/>
    <m/>
  </r>
  <r>
    <d v="2024-08-22T00:00:00"/>
    <s v="CR"/>
    <s v="Stripe Payments UKSTRIPE"/>
    <m/>
    <n v="299.2"/>
    <n v="9136.5899999999947"/>
    <x v="2"/>
    <s v="Open"/>
  </r>
  <r>
    <d v="2024-08-23T00:00:00"/>
    <s v="CR"/>
    <s v="Stripe Payments UKSTRIPE"/>
    <m/>
    <n v="137.88"/>
    <n v="9274.4699999999939"/>
    <x v="2"/>
    <s v="Open"/>
  </r>
  <r>
    <d v="2024-08-27T00:00:00"/>
    <s v="CR"/>
    <s v="Stripe Payments UKSTRIPE"/>
    <m/>
    <n v="158.57"/>
    <n v="9433.0399999999936"/>
    <x v="2"/>
    <s v="Open"/>
  </r>
  <r>
    <d v="2024-08-28T00:00:00"/>
    <s v="CR"/>
    <s v="Danielle Berryman Open 2024 USN:1900"/>
    <m/>
    <n v="18"/>
    <n v="9451.0399999999936"/>
    <x v="2"/>
    <s v="Open"/>
  </r>
  <r>
    <d v="2024-08-28T00:00:00"/>
    <s v="CR"/>
    <s v="C Landell-Mills open24"/>
    <m/>
    <n v="15"/>
    <n v="9466.0399999999936"/>
    <x v="2"/>
    <s v="Open"/>
  </r>
  <r>
    <d v="2024-08-28T00:00:00"/>
    <s v="CR"/>
    <s v="Stripe Payments UKSTRIPE"/>
    <m/>
    <n v="217.27"/>
    <n v="9683.309999999994"/>
    <x v="2"/>
    <s v="Open"/>
  </r>
  <r>
    <d v="2024-08-29T00:00:00"/>
    <s v="CR"/>
    <s v="Stripe Payments UKSTRIPE"/>
    <m/>
    <n v="188.03"/>
    <n v="9871.3399999999947"/>
    <x v="2"/>
    <s v="Open"/>
  </r>
  <r>
    <d v="2024-08-30T00:00:00"/>
    <s v="CR"/>
    <s v="Stripe Payments UKSTRIPE"/>
    <m/>
    <n v="674.79"/>
    <n v="10546.129999999994"/>
    <x v="2"/>
    <s v="Open"/>
  </r>
  <r>
    <d v="2024-09-02T00:00:00"/>
    <s v="CR"/>
    <s v="L Madajova Open 2024"/>
    <m/>
    <n v="18"/>
    <n v="10564.129999999994"/>
    <x v="2"/>
    <s v="Open"/>
  </r>
  <r>
    <d v="2024-09-02T00:00:00"/>
    <s v="CR"/>
    <s v="Stripe Payments UKSTRIPE"/>
    <m/>
    <n v="304.95999999999998"/>
    <n v="10869.089999999993"/>
    <x v="2"/>
    <s v="Open"/>
  </r>
  <r>
    <d v="2024-09-03T00:00:00"/>
    <s v="BP"/>
    <s v="GRIFFITHS R Open 2024"/>
    <m/>
    <n v="18"/>
    <n v="10887.089999999993"/>
    <x v="2"/>
    <s v="Open"/>
  </r>
  <r>
    <d v="2024-09-03T00:00:00"/>
    <s v="CR"/>
    <s v="Stripe Payments UKSTRIPE"/>
    <m/>
    <n v="381.29"/>
    <n v="11268.379999999994"/>
    <x v="2"/>
    <s v="Open"/>
  </r>
  <r>
    <d v="2024-09-04T00:00:00"/>
    <s v="BP"/>
    <s v="Kall Kwik Oxford 006746"/>
    <n v="223"/>
    <m/>
    <n v="11045.379999999994"/>
    <x v="10"/>
    <s v="Open"/>
  </r>
  <r>
    <d v="2024-09-04T00:00:00"/>
    <s v="CR"/>
    <s v="Stripe Payments UKSTRIPE"/>
    <m/>
    <n v="111.28"/>
    <n v="11156.659999999994"/>
    <x v="2"/>
    <s v="Open"/>
  </r>
  <r>
    <d v="2024-09-05T00:00:00"/>
    <s v="CR"/>
    <s v="Stripe Payments UKSTRIPE"/>
    <m/>
    <n v="826.84"/>
    <n v="11983.499999999995"/>
    <x v="2"/>
    <s v="Open"/>
  </r>
  <r>
    <d v="2024-09-05T00:00:00"/>
    <s v="CR"/>
    <s v="GARRATT N+I DU OPEN 2024"/>
    <m/>
    <n v="18"/>
    <n v="12001.499999999995"/>
    <x v="2"/>
    <s v="Open"/>
  </r>
  <r>
    <d v="2024-09-06T00:00:00"/>
    <s v="CR"/>
    <s v="Stripe Payments UKSTRIPE"/>
    <m/>
    <n v="246.01"/>
    <n v="12247.509999999995"/>
    <x v="2"/>
    <s v="Open"/>
  </r>
  <r>
    <d v="2024-09-07T00:00:00"/>
    <s v="CR"/>
    <s v="VELYCHENKO A OPEN 2024"/>
    <m/>
    <n v="6"/>
    <n v="12253.509999999995"/>
    <x v="2"/>
    <s v="Open"/>
  </r>
  <r>
    <d v="2024-09-08T00:00:00"/>
    <s v="CR"/>
    <s v="Nye Yolande OPEN2024"/>
    <m/>
    <n v="21"/>
    <n v="12274.509999999995"/>
    <x v="2"/>
    <s v="Open"/>
  </r>
  <r>
    <d v="2024-09-09T00:00:00"/>
    <s v="CR"/>
    <s v="Stripe Payments UKSTRIPE"/>
    <m/>
    <n v="234.64"/>
    <n v="12509.149999999994"/>
    <x v="2"/>
    <s v="Open"/>
  </r>
  <r>
    <d v="2024-09-10T00:00:00"/>
    <s v="CR"/>
    <s v="Stripe Payments UKSTRIPE"/>
    <m/>
    <n v="340.42"/>
    <n v="12849.569999999994"/>
    <x v="2"/>
    <s v="Open"/>
  </r>
  <r>
    <d v="2024-09-11T00:00:00"/>
    <s v="CR"/>
    <s v="Stripe Payments UKSTRIPE"/>
    <m/>
    <n v="466"/>
    <n v="13315.569999999994"/>
    <x v="2"/>
    <s v="Open"/>
  </r>
  <r>
    <d v="2024-09-11T00:00:00"/>
    <s v="CR"/>
    <s v="EMMA DAVIS T/AS EXTRA MEMBER ENTRY"/>
    <m/>
    <n v="15"/>
    <n v="13330.569999999994"/>
    <x v="2"/>
    <s v="Open"/>
  </r>
  <r>
    <d v="2024-09-12T00:00:00"/>
    <s v="CR"/>
    <s v="Stripe Payments UKSTRIPE"/>
    <m/>
    <n v="2097.8000000000002"/>
    <n v="15428.369999999995"/>
    <x v="2"/>
    <s v="Open"/>
  </r>
  <r>
    <d v="2024-09-13T00:00:00"/>
    <s v="DD"/>
    <s v="STRIPE"/>
    <n v="108"/>
    <m/>
    <n v="15320.369999999995"/>
    <x v="12"/>
    <s v="Open"/>
  </r>
  <r>
    <d v="2024-09-13T00:00:00"/>
    <s v="CR"/>
    <s v="KNOWLAND M OPEN 2024"/>
    <m/>
    <n v="30"/>
    <n v="15350.369999999995"/>
    <x v="2"/>
    <s v="Open"/>
  </r>
  <r>
    <d v="2024-09-18T00:00:00"/>
    <s v="CR"/>
    <s v="SumUp Payments AccMDD PID716439"/>
    <m/>
    <n v="0.98"/>
    <n v="15351.349999999995"/>
    <x v="5"/>
    <m/>
  </r>
  <r>
    <d v="2024-09-19T00:00:00"/>
    <s v="BP"/>
    <s v="Kall Kwik Oxford 006746"/>
    <n v="66"/>
    <m/>
    <n v="15285.349999999995"/>
    <x v="10"/>
    <s v="Open"/>
  </r>
  <r>
    <d v="2024-09-19T00:00:00"/>
    <s v="BP"/>
    <s v="Kall Kwik Oxford 006746"/>
    <n v="165"/>
    <m/>
    <n v="15120.349999999995"/>
    <x v="10"/>
    <s v="Open"/>
  </r>
  <r>
    <d v="2024-09-20T00:00:00"/>
    <s v="CR"/>
    <s v="WHITEHOUSE F PBM 1FIONA WHITEHOUSE"/>
    <m/>
    <n v="90"/>
    <n v="15210.349999999995"/>
    <x v="7"/>
    <s v="Open"/>
  </r>
  <r>
    <d v="2024-09-21T00:00:00"/>
    <s v="CHG"/>
    <s v="TOTAL CHARGES TO 30AUG2024"/>
    <n v="5"/>
    <m/>
    <n v="15205.349999999995"/>
    <x v="20"/>
    <m/>
  </r>
  <r>
    <d v="2024-09-23T00:00:00"/>
    <s v="CR"/>
    <s v="SumUp Payments AccMDD PID724802"/>
    <m/>
    <n v="116.57"/>
    <n v="15321.919999999995"/>
    <x v="6"/>
    <s v="Open"/>
  </r>
  <r>
    <d v="2024-09-23T00:00:00"/>
    <m/>
    <s v="SumUp payment split"/>
    <m/>
    <n v="1558.21"/>
    <n v="16880.129999999994"/>
    <x v="7"/>
    <s v="Open"/>
  </r>
  <r>
    <d v="2024-09-25T00:00:00"/>
    <s v="TFR"/>
    <s v="403535 41336827 INTERNET TRANSFER"/>
    <n v="6000"/>
    <m/>
    <n v="10880.129999999994"/>
    <x v="21"/>
    <m/>
  </r>
  <r>
    <d v="2024-09-25T00:00:00"/>
    <s v="BP"/>
    <s v="Corina LacurezeunuOAS"/>
    <n v="18"/>
    <m/>
    <n v="10862.129999999994"/>
    <x v="12"/>
    <s v="Open"/>
  </r>
  <r>
    <d v="2024-09-25T00:00:00"/>
    <s v="BP"/>
    <s v="Helen Ward OSS"/>
    <n v="118.95"/>
    <m/>
    <n v="10743.179999999993"/>
    <x v="18"/>
    <m/>
  </r>
  <r>
    <d v="2024-09-25T00:00:00"/>
    <s v="CR"/>
    <s v="SumUp Payments AccMDD PID727979"/>
    <m/>
    <n v="457.14"/>
    <n v="11200.319999999992"/>
    <x v="7"/>
    <s v="Open"/>
  </r>
  <r>
    <d v="2024-09-26T00:00:00"/>
    <s v="BP"/>
    <s v="OASA OAS"/>
    <n v="650"/>
    <m/>
    <n v="10550.319999999992"/>
    <x v="16"/>
    <m/>
  </r>
  <r>
    <d v="2024-09-27T00:00:00"/>
    <s v="BP"/>
    <s v="David Barron OAS"/>
    <n v="200"/>
    <m/>
    <n v="10350.319999999992"/>
    <x v="8"/>
    <s v="Open"/>
  </r>
  <r>
    <d v="2024-09-27T00:00:00"/>
    <s v="CR"/>
    <s v="SumUp Payments AccMDD PID731586"/>
    <m/>
    <n v="294.93"/>
    <n v="10645.249999999993"/>
    <x v="7"/>
    <s v="Open"/>
  </r>
  <r>
    <d v="2024-09-30T00:00:00"/>
    <s v="CR"/>
    <s v="Stripe Payments UKSTRIPE"/>
    <m/>
    <n v="344.55"/>
    <n v="10989.799999999992"/>
    <x v="7"/>
    <s v="Open"/>
  </r>
  <r>
    <d v="2024-09-30T00:00:00"/>
    <s v="CR"/>
    <s v="SumUp Payments AccMDD PID736355"/>
    <m/>
    <n v="742.24"/>
    <n v="11732.039999999992"/>
    <x v="7"/>
    <s v="Open"/>
  </r>
  <r>
    <d v="2024-10-01T00:00:00"/>
    <s v="BP"/>
    <s v="Martyn Burdon OAS prize"/>
    <n v="100"/>
    <m/>
    <n v="11632.039999999992"/>
    <x v="8"/>
    <s v="Members"/>
  </r>
  <r>
    <d v="2024-10-01T00:00:00"/>
    <s v="CR"/>
    <s v="SumUp Payments AccMDD PID737882"/>
    <m/>
    <n v="221.2"/>
    <n v="11853.239999999993"/>
    <x v="7"/>
    <s v="Open"/>
  </r>
  <r>
    <d v="2024-10-03T00:00:00"/>
    <s v="CR"/>
    <s v="SumUp Payments AccMDD PID741362"/>
    <m/>
    <n v="879.87"/>
    <n v="12733.109999999993"/>
    <x v="7"/>
    <s v="Open"/>
  </r>
  <r>
    <d v="2024-10-04T00:00:00"/>
    <s v="CR"/>
    <s v="SumUp Payments AccMDD PID743225"/>
    <m/>
    <n v="2949.3"/>
    <n v="15682.409999999993"/>
    <x v="7"/>
    <s v="Open"/>
  </r>
  <r>
    <d v="2024-10-07T00:00:00"/>
    <s v="CR"/>
    <s v="SumUp Payments AccMDD PID748134"/>
    <m/>
    <n v="1327.17"/>
    <n v="17009.579999999994"/>
    <x v="7"/>
    <s v="Open"/>
  </r>
  <r>
    <d v="2024-10-08T00:00:00"/>
    <s v="BP"/>
    <s v="Vivian Shelton OAS"/>
    <n v="112.87"/>
    <m/>
    <n v="16896.709999999995"/>
    <x v="22"/>
    <s v="Open"/>
  </r>
  <r>
    <d v="2024-10-09T00:00:00"/>
    <s v="BP"/>
    <s v="Mrs C E Hopton OAS"/>
    <n v="45"/>
    <m/>
    <n v="16851.709999999995"/>
    <x v="14"/>
    <s v="Open"/>
  </r>
  <r>
    <d v="2024-10-09T00:00:00"/>
    <s v="BP"/>
    <s v="Miranda Miller OAS"/>
    <n v="60"/>
    <m/>
    <n v="16791.709999999995"/>
    <x v="14"/>
    <s v="Open"/>
  </r>
  <r>
    <d v="2024-10-09T00:00:00"/>
    <s v="BP"/>
    <s v="Anna Kolos OAS"/>
    <n v="262.5"/>
    <m/>
    <n v="16529.209999999995"/>
    <x v="14"/>
    <s v="Open"/>
  </r>
  <r>
    <d v="2024-10-09T00:00:00"/>
    <s v="BP"/>
    <s v="Peter Collins OAS"/>
    <n v="67.5"/>
    <m/>
    <n v="16461.709999999995"/>
    <x v="14"/>
    <s v="Open"/>
  </r>
  <r>
    <d v="2024-10-09T00:00:00"/>
    <s v="BP"/>
    <s v="Melinda Kenneway OAS"/>
    <n v="896.25"/>
    <m/>
    <n v="15565.459999999995"/>
    <x v="14"/>
    <s v="Open"/>
  </r>
  <r>
    <d v="2024-10-09T00:00:00"/>
    <s v="BP"/>
    <s v="Claire Drinkwater OAS"/>
    <n v="93.75"/>
    <m/>
    <n v="15471.709999999995"/>
    <x v="14"/>
    <s v="Open"/>
  </r>
  <r>
    <d v="2024-10-09T00:00:00"/>
    <s v="BP"/>
    <s v="John Day OAS"/>
    <n v="108.75"/>
    <m/>
    <n v="15362.959999999995"/>
    <x v="14"/>
    <s v="Open"/>
  </r>
  <r>
    <d v="2024-10-09T00:00:00"/>
    <s v="BP"/>
    <s v="Hannah Farncombe OAS"/>
    <n v="168.75"/>
    <m/>
    <n v="15194.209999999995"/>
    <x v="14"/>
    <s v="Open"/>
  </r>
  <r>
    <d v="2024-10-09T00:00:00"/>
    <s v="BP"/>
    <s v="Harriet Calfo OAS"/>
    <n v="262.5"/>
    <m/>
    <n v="14931.709999999995"/>
    <x v="14"/>
    <s v="Open"/>
  </r>
  <r>
    <d v="2024-10-09T00:00:00"/>
    <s v="BP"/>
    <s v="June Dent OAS"/>
    <n v="221.25"/>
    <m/>
    <n v="14710.459999999995"/>
    <x v="14"/>
    <s v="Open"/>
  </r>
  <r>
    <d v="2024-10-09T00:00:00"/>
    <s v="BP"/>
    <s v="Gerry Coles PrintsOAS"/>
    <n v="48.75"/>
    <m/>
    <n v="14661.709999999995"/>
    <x v="14"/>
    <s v="Open"/>
  </r>
  <r>
    <d v="2024-10-09T00:00:00"/>
    <s v="BP"/>
    <s v="Eirian Griffiths OAS"/>
    <n v="172.5"/>
    <m/>
    <n v="14489.209999999995"/>
    <x v="14"/>
    <s v="Open"/>
  </r>
  <r>
    <d v="2024-10-09T00:00:00"/>
    <s v="BP"/>
    <s v="Rod Craig OAS"/>
    <n v="671.25"/>
    <m/>
    <n v="13817.959999999995"/>
    <x v="14"/>
    <s v="Open"/>
  </r>
  <r>
    <d v="2024-10-10T00:00:00"/>
    <s v="BP"/>
    <s v="Tereza Horacek OAS"/>
    <n v="187.5"/>
    <m/>
    <n v="13630.459999999995"/>
    <x v="14"/>
    <s v="Open"/>
  </r>
  <r>
    <d v="2024-10-10T00:00:00"/>
    <s v="BP"/>
    <s v="Lizzie Wheeler OAS"/>
    <n v="240"/>
    <m/>
    <n v="13390.459999999995"/>
    <x v="14"/>
    <s v="Open"/>
  </r>
  <r>
    <d v="2024-10-10T00:00:00"/>
    <s v="CR"/>
    <s v="Stripe Payments UKSTRIPE"/>
    <m/>
    <n v="29.2"/>
    <n v="13419.659999999996"/>
    <x v="0"/>
    <m/>
  </r>
  <r>
    <d v="2024-10-10T00:00:00"/>
    <s v="BP"/>
    <s v="Louise Cropper OAS"/>
    <n v="326.25"/>
    <m/>
    <n v="13093.409999999996"/>
    <x v="14"/>
    <s v="Open"/>
  </r>
  <r>
    <d v="2024-10-10T00:00:00"/>
    <s v="BP"/>
    <s v="David Roberts OAS"/>
    <n v="225"/>
    <m/>
    <n v="12868.409999999996"/>
    <x v="14"/>
    <s v="Open"/>
  </r>
  <r>
    <d v="2024-10-10T00:00:00"/>
    <s v="BP"/>
    <s v="Pauline Webber OAS"/>
    <n v="150"/>
    <m/>
    <n v="12718.409999999996"/>
    <x v="14"/>
    <s v="Open"/>
  </r>
  <r>
    <d v="2024-10-14T00:00:00"/>
    <s v="BP"/>
    <s v="Boult Wade Tennant1285894"/>
    <n v="302"/>
    <m/>
    <n v="12416.409999999996"/>
    <x v="20"/>
    <m/>
  </r>
  <r>
    <d v="2024-10-15T00:00:00"/>
    <s v="BP"/>
    <s v="Jess Williams OAS"/>
    <n v="206.25"/>
    <m/>
    <n v="12210.159999999996"/>
    <x v="14"/>
    <s v="Open"/>
  </r>
  <r>
    <d v="2024-10-18T00:00:00"/>
    <s v="BP"/>
    <s v="Roberta Catizone OAS"/>
    <n v="1518"/>
    <m/>
    <n v="10692.159999999996"/>
    <x v="9"/>
    <s v="Open"/>
  </r>
  <r>
    <d v="2024-10-21T00:00:00"/>
    <s v="CHG"/>
    <s v="TOTAL CHARGES TO 29SEP2024"/>
    <n v="5"/>
    <m/>
    <n v="10687.159999999996"/>
    <x v="20"/>
    <m/>
  </r>
  <r>
    <d v="2024-10-22T00:00:00"/>
    <s v="CR"/>
    <s v="KASHMIRA PATEL KashmiraPatel"/>
    <m/>
    <n v="45"/>
    <n v="10732.159999999996"/>
    <x v="7"/>
    <s v="Open"/>
  </r>
  <r>
    <d v="2024-10-24T00:00:00"/>
    <s v="BP"/>
    <s v="Amanda Bond OAS"/>
    <n v="97.5"/>
    <m/>
    <n v="10634.659999999996"/>
    <x v="14"/>
    <s v="Open"/>
  </r>
  <r>
    <d v="2024-10-27T00:00:00"/>
    <s v="BP"/>
    <s v="Vivian Shelton OAS"/>
    <n v="750"/>
    <m/>
    <n v="9884.6599999999962"/>
    <x v="11"/>
    <s v="Open"/>
  </r>
  <r>
    <d v="2024-10-29T00:00:00"/>
    <s v="CR"/>
    <s v="ROWLAND JOHN ROWBECCA ROWLAND"/>
    <m/>
    <n v="43.75"/>
    <n v="9928.4099999999962"/>
    <x v="7"/>
    <s v="Open"/>
  </r>
  <r>
    <d v="2024-10-29T00:00:00"/>
    <s v="BP"/>
    <s v="Judith Zur OAS"/>
    <n v="2250"/>
    <m/>
    <n v="7678.4099999999962"/>
    <x v="14"/>
    <s v="Open"/>
  </r>
  <r>
    <d v="2024-11-07T00:00:00"/>
    <s v="CR"/>
    <s v="CASH IN AT 403534"/>
    <m/>
    <n v="163.69999999999999"/>
    <n v="7842.109999999996"/>
    <x v="6"/>
    <s v="Open"/>
  </r>
  <r>
    <d v="2024-11-07T00:00:00"/>
    <s v="BP"/>
    <s v="Rebecca Payton OAS"/>
    <n v="12"/>
    <m/>
    <n v="7830.109999999996"/>
    <x v="20"/>
    <m/>
  </r>
  <r>
    <d v="2024-11-20T00:00:00"/>
    <s v="CR"/>
    <s v="Stripe Payments UKSTRIPE"/>
    <m/>
    <n v="29.2"/>
    <n v="7859.3099999999959"/>
    <x v="0"/>
    <m/>
  </r>
  <r>
    <d v="2024-11-21T00:00:00"/>
    <s v="CHG"/>
    <s v="TOTAL CHARGES TO 30OCT2024"/>
    <n v="5"/>
    <m/>
    <n v="7854.3099999999959"/>
    <x v="20"/>
    <m/>
  </r>
  <r>
    <d v="2024-11-29T00:00:00"/>
    <s v="BP"/>
    <s v="Jill Harraway OAS refund"/>
    <n v="30"/>
    <m/>
    <n v="7824.3099999999959"/>
    <x v="12"/>
    <m/>
  </r>
  <r>
    <d v="2024-12-02T00:00:00"/>
    <s v="CR"/>
    <s v="A HARTLEY"/>
    <m/>
    <n v="30"/>
    <n v="7854.3099999999959"/>
    <x v="23"/>
    <m/>
  </r>
  <r>
    <d v="2024-12-06T00:00:00"/>
    <s v="BP"/>
    <s v="Deborah Digby OAS"/>
    <n v="750"/>
    <m/>
    <n v="7104.3099999999959"/>
    <x v="1"/>
    <m/>
  </r>
  <r>
    <d v="2024-12-09T00:00:00"/>
    <s v="CR"/>
    <s v="Stripe Payments UKSTRIPE"/>
    <m/>
    <n v="29.2"/>
    <n v="7133.5099999999957"/>
    <x v="23"/>
    <m/>
  </r>
  <r>
    <d v="2024-12-11T00:00:00"/>
    <s v="BP"/>
    <s v="Rebecca Payton OAS"/>
    <n v="123.25"/>
    <m/>
    <n v="7010.2599999999957"/>
    <x v="20"/>
    <m/>
  </r>
  <r>
    <d v="2024-12-12T00:00:00"/>
    <s v="BP"/>
    <s v="Ruth Swain OAS refund"/>
    <n v="30"/>
    <m/>
    <n v="6980.2599999999957"/>
    <x v="12"/>
    <m/>
  </r>
  <r>
    <d v="2024-12-17T00:00:00"/>
    <s v="CR"/>
    <s v="Jamieson Kay KAY JAMIESON"/>
    <m/>
    <n v="30"/>
    <n v="7010.2599999999957"/>
    <x v="23"/>
    <m/>
  </r>
  <r>
    <d v="2024-12-17T00:00:00"/>
    <s v="CR"/>
    <s v="H L LAWSON JOHNSTOH LAWSON JOHNSTON"/>
    <m/>
    <n v="30"/>
    <n v="7040.2599999999957"/>
    <x v="23"/>
    <m/>
  </r>
  <r>
    <d v="2024-12-17T00:00:00"/>
    <s v="CR"/>
    <s v="C Moore Caroline MOORE"/>
    <m/>
    <n v="30"/>
    <n v="7070.2599999999957"/>
    <x v="23"/>
    <m/>
  </r>
  <r>
    <d v="2024-12-17T00:00:00"/>
    <s v="CR"/>
    <s v="A Kestner ALAN KESTNER SUBS"/>
    <m/>
    <n v="30"/>
    <n v="7100.2599999999957"/>
    <x v="23"/>
    <m/>
  </r>
  <r>
    <d v="2024-12-17T00:00:00"/>
    <s v="CR"/>
    <s v="Olding Alexandra ALEXANDRA BUCKLE"/>
    <m/>
    <n v="30"/>
    <n v="7130.2599999999957"/>
    <x v="23"/>
    <m/>
  </r>
  <r>
    <d v="2024-12-17T00:00:00"/>
    <s v="CR"/>
    <s v="KNOWLAND M MARY KNOWLAND"/>
    <m/>
    <n v="30"/>
    <n v="7160.2599999999957"/>
    <x v="23"/>
    <m/>
  </r>
  <r>
    <d v="2024-12-17T00:00:00"/>
    <s v="CR"/>
    <s v="M Robinson Marie Robinson"/>
    <m/>
    <n v="30"/>
    <n v="7190.2599999999957"/>
    <x v="23"/>
    <m/>
  </r>
  <r>
    <d v="2024-12-17T00:00:00"/>
    <s v="CR"/>
    <s v="Day John JOHN DAY"/>
    <m/>
    <n v="30"/>
    <n v="7220.2599999999957"/>
    <x v="23"/>
    <m/>
  </r>
  <r>
    <d v="2024-12-17T00:00:00"/>
    <s v="CR"/>
    <s v="C Landell-Mills CATHY LANDELL MILL"/>
    <m/>
    <n v="30"/>
    <n v="7250.2599999999957"/>
    <x v="23"/>
    <m/>
  </r>
  <r>
    <d v="2024-12-17T00:00:00"/>
    <s v="BP"/>
    <s v="Vickery H M J Hannah Vickery"/>
    <m/>
    <n v="30"/>
    <n v="7280.2599999999957"/>
    <x v="23"/>
    <m/>
  </r>
  <r>
    <d v="2024-12-17T00:00:00"/>
    <s v="CR"/>
    <s v="SHUCKBURGH P M B PIP SHUCKURGH"/>
    <m/>
    <n v="30"/>
    <n v="7310.2599999999957"/>
    <x v="23"/>
    <m/>
  </r>
  <r>
    <d v="2024-12-17T00:00:00"/>
    <s v="CR"/>
    <s v="H Young HELEN YOUNG"/>
    <m/>
    <n v="30"/>
    <n v="7340.2599999999957"/>
    <x v="23"/>
    <m/>
  </r>
  <r>
    <d v="2024-12-17T00:00:00"/>
    <s v="BP"/>
    <s v="DURRANT N Nicola Durrant"/>
    <m/>
    <n v="30"/>
    <n v="7370.2599999999957"/>
    <x v="23"/>
    <m/>
  </r>
  <r>
    <d v="2024-12-18T00:00:00"/>
    <s v="CR"/>
    <s v="JOBLING SA SALLY JOBLING"/>
    <m/>
    <n v="30"/>
    <n v="7400.2599999999957"/>
    <x v="23"/>
    <m/>
  </r>
  <r>
    <d v="2024-12-18T00:00:00"/>
    <s v="BP"/>
    <s v="KIRBY T Tessa Kirby"/>
    <m/>
    <n v="30"/>
    <n v="7430.2599999999957"/>
    <x v="23"/>
    <m/>
  </r>
  <r>
    <d v="2024-12-18T00:00:00"/>
    <s v="CR"/>
    <s v="WARWICK LC LIN WARWICK"/>
    <m/>
    <n v="30"/>
    <n v="7460.2599999999957"/>
    <x v="23"/>
    <m/>
  </r>
  <r>
    <d v="2024-12-18T00:00:00"/>
    <s v="CR"/>
    <s v="WHITEHOUSE F PBM 1FIONA WHITEHOUSE"/>
    <m/>
    <n v="30"/>
    <n v="7490.2599999999957"/>
    <x v="23"/>
    <m/>
  </r>
  <r>
    <d v="2024-12-19T00:00:00"/>
    <s v="CR"/>
    <s v="CRAIG F MRS FREDRICA CRAIG"/>
    <m/>
    <n v="30"/>
    <n v="7520.2599999999957"/>
    <x v="23"/>
    <m/>
  </r>
  <r>
    <d v="2024-12-19T00:00:00"/>
    <s v="CR"/>
    <s v="Stripe Payments UKSTRIPE"/>
    <m/>
    <n v="29.08"/>
    <n v="7549.3399999999956"/>
    <x v="23"/>
    <m/>
  </r>
  <r>
    <d v="2024-12-19T00:00:00"/>
    <s v="CR"/>
    <s v="LESLEY REEVES YOUNG TWO"/>
    <m/>
    <n v="30"/>
    <n v="7579.3399999999956"/>
    <x v="23"/>
    <m/>
  </r>
  <r>
    <d v="2024-12-20T00:00:00"/>
    <s v="CR"/>
    <s v="Stripe Payments UKSTRIPE"/>
    <m/>
    <n v="29.05"/>
    <n v="7608.3899999999958"/>
    <x v="23"/>
    <m/>
  </r>
  <r>
    <d v="2024-12-21T00:00:00"/>
    <s v="CR"/>
    <s v="KOLOS A ANNA KOLOS"/>
    <m/>
    <n v="30"/>
    <n v="7638.3899999999958"/>
    <x v="23"/>
    <m/>
  </r>
  <r>
    <d v="2024-12-21T00:00:00"/>
    <s v="CR"/>
    <s v="MR J D ROBINSON JIM ROBINSON"/>
    <m/>
    <n v="30"/>
    <n v="7668.3899999999958"/>
    <x v="23"/>
    <m/>
  </r>
  <r>
    <d v="2024-12-21T00:00:00"/>
    <s v="BP"/>
    <s v="St Johns College 5002183"/>
    <n v="1157.28"/>
    <m/>
    <n v="6511.109999999996"/>
    <x v="17"/>
    <s v="Open"/>
  </r>
  <r>
    <d v="2024-12-21T00:00:00"/>
    <s v="CHG"/>
    <s v="TOTAL CHARGES TO 29NOV2024"/>
    <n v="6.05"/>
    <m/>
    <n v="6505.0599999999959"/>
    <x v="20"/>
    <m/>
  </r>
  <r>
    <d v="2024-12-22T00:00:00"/>
    <s v="CR"/>
    <s v="SADLER CC CLAIRE C SADLER"/>
    <m/>
    <n v="30"/>
    <n v="6535.0599999999959"/>
    <x v="23"/>
    <m/>
  </r>
  <r>
    <d v="2024-12-22T00:00:00"/>
    <s v="BP"/>
    <s v="Deborah Williams OAS"/>
    <n v="134.49"/>
    <m/>
    <n v="6400.5699999999961"/>
    <x v="22"/>
    <s v="Open"/>
  </r>
  <r>
    <d v="2024-12-22T00:00:00"/>
    <s v="BP"/>
    <s v="Deborah Williams OAS"/>
    <n v="750"/>
    <m/>
    <n v="5650.5699999999961"/>
    <x v="11"/>
    <s v="Open"/>
  </r>
  <r>
    <d v="2024-12-27T00:00:00"/>
    <s v="CR"/>
    <s v="SARAH DEARLING SarahDearling"/>
    <m/>
    <n v="30"/>
    <n v="5680.5699999999961"/>
    <x v="23"/>
    <m/>
  </r>
  <r>
    <d v="2024-12-29T00:00:00"/>
    <s v="CR"/>
    <s v="P Walshe Polly Walshe"/>
    <m/>
    <n v="30"/>
    <n v="5710.5699999999961"/>
    <x v="23"/>
    <m/>
  </r>
  <r>
    <d v="2024-12-29T00:00:00"/>
    <s v="BP"/>
    <s v="WHITEG&amp;F Frankie White"/>
    <m/>
    <n v="30"/>
    <n v="5740.5699999999961"/>
    <x v="23"/>
    <m/>
  </r>
  <r>
    <d v="2024-12-30T00:00:00"/>
    <s v="BP"/>
    <s v="Deborah Williams OAS"/>
    <n v="96.69"/>
    <m/>
    <n v="5643.8799999999965"/>
    <x v="22"/>
    <s v="Open"/>
  </r>
  <r>
    <d v="2024-12-30T00:00:00"/>
    <s v="CR"/>
    <s v="BROWN S SARAH WILLS-BROWN"/>
    <m/>
    <n v="30"/>
    <n v="5673.8799999999965"/>
    <x v="23"/>
    <m/>
  </r>
  <r>
    <d v="2024-12-30T00:00:00"/>
    <s v="BP"/>
    <s v="MINTER PA paulminter"/>
    <m/>
    <n v="30"/>
    <n v="5703.8799999999965"/>
    <x v="23"/>
    <m/>
  </r>
  <r>
    <d v="2024-12-30T00:00:00"/>
    <s v="CR"/>
    <s v="MRS CHRISTINA TAYLC TAYLOR-SMITH"/>
    <m/>
    <n v="30"/>
    <n v="5733.8799999999965"/>
    <x v="23"/>
    <m/>
  </r>
  <r>
    <d v="2024-12-30T00:00:00"/>
    <s v="CR"/>
    <s v="CHEVARIN MR F FREDERIC CHEVARIN"/>
    <m/>
    <n v="30"/>
    <n v="5763.8799999999965"/>
    <x v="23"/>
    <m/>
  </r>
  <r>
    <d v="2024-12-31T00:00:00"/>
    <s v="CR"/>
    <s v="PAMELA CLOCKSIN ELLACLOCKSIN"/>
    <m/>
    <n v="30"/>
    <n v="5793.8799999999965"/>
    <x v="23"/>
    <m/>
  </r>
  <r>
    <d v="2024-12-31T00:00:00"/>
    <s v="CR"/>
    <s v="INDIGO ARTS ANTONIAGLYNNEJONES"/>
    <m/>
    <n v="30"/>
    <n v="5823.8799999999965"/>
    <x v="23"/>
    <m/>
  </r>
  <r>
    <m/>
    <m/>
    <m/>
    <m/>
    <m/>
    <m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d v="2024-01-01T00:00:00"/>
    <s v="CR"/>
    <s v="FREEMANTLE SCHR EC FREEMANTLESCHREMP"/>
    <m/>
    <n v="30"/>
    <n v="5059.6099999999997"/>
    <x v="0"/>
    <x v="0"/>
    <m/>
  </r>
  <r>
    <d v="2024-01-02T00:00:00"/>
    <s v="CR"/>
    <s v="E R WHEELER LIZZIEWHEELER"/>
    <m/>
    <n v="30"/>
    <n v="5089.6099999999997"/>
    <x v="0"/>
    <x v="0"/>
    <m/>
  </r>
  <r>
    <d v="2024-01-02T00:00:00"/>
    <s v="CR"/>
    <s v="CLAIRE DRINKWATER DRINKWATER"/>
    <m/>
    <n v="30"/>
    <n v="5119.6099999999997"/>
    <x v="0"/>
    <x v="0"/>
    <m/>
  </r>
  <r>
    <d v="2024-01-02T00:00:00"/>
    <s v="CR"/>
    <s v="Williams Elaine HSBC OAS"/>
    <m/>
    <n v="30"/>
    <n v="5149.6099999999997"/>
    <x v="0"/>
    <x v="0"/>
    <m/>
  </r>
  <r>
    <d v="2024-01-02T00:00:00"/>
    <s v="CR"/>
    <s v="Bell Elizabeth"/>
    <m/>
    <n v="30"/>
    <n v="5179.6099999999997"/>
    <x v="0"/>
    <x v="0"/>
    <m/>
  </r>
  <r>
    <d v="2024-01-02T00:00:00"/>
    <s v="CR"/>
    <s v="Anuk Naumann FASTER PAYMENT"/>
    <m/>
    <n v="30"/>
    <n v="5209.6099999999997"/>
    <x v="0"/>
    <x v="0"/>
    <m/>
  </r>
  <r>
    <d v="2024-01-02T00:00:00"/>
    <s v="CR"/>
    <s v="Pretorius Diederik DIRK PRETORIUS"/>
    <m/>
    <n v="30"/>
    <n v="5239.6099999999997"/>
    <x v="0"/>
    <x v="0"/>
    <m/>
  </r>
  <r>
    <d v="2024-01-02T00:00:00"/>
    <s v="CR"/>
    <s v="JOHN MCALOON MCALOON PA"/>
    <m/>
    <n v="30"/>
    <n v="5269.61"/>
    <x v="0"/>
    <x v="0"/>
    <m/>
  </r>
  <r>
    <d v="2024-01-02T00:00:00"/>
    <s v="CR"/>
    <s v="ANGELA RADCLIFFE ms a radcliffe"/>
    <m/>
    <n v="30"/>
    <n v="5299.61"/>
    <x v="0"/>
    <x v="0"/>
    <m/>
  </r>
  <r>
    <d v="2024-01-02T00:00:00"/>
    <s v="CR"/>
    <s v="Clutton-Brock Elea CLUTTON-BROCK"/>
    <m/>
    <n v="30"/>
    <n v="5329.61"/>
    <x v="0"/>
    <x v="0"/>
    <m/>
  </r>
  <r>
    <d v="2024-01-02T00:00:00"/>
    <s v="CR"/>
    <s v="Side Richard ANNUAL SUB SSIDE"/>
    <m/>
    <n v="30"/>
    <n v="5359.61"/>
    <x v="0"/>
    <x v="0"/>
    <m/>
  </r>
  <r>
    <d v="2024-01-02T00:00:00"/>
    <s v="CR"/>
    <s v="Fisher Sally FISHER"/>
    <m/>
    <n v="30"/>
    <n v="5389.61"/>
    <x v="0"/>
    <x v="0"/>
    <m/>
  </r>
  <r>
    <d v="2024-01-02T00:00:00"/>
    <s v="CR"/>
    <s v="Thompson Marc MR M H THOMPSOM"/>
    <m/>
    <n v="30"/>
    <n v="5419.61"/>
    <x v="0"/>
    <x v="0"/>
    <m/>
  </r>
  <r>
    <d v="2024-01-02T00:00:00"/>
    <s v="CR"/>
    <s v="MRS WATES WATES"/>
    <m/>
    <n v="30"/>
    <n v="5449.61"/>
    <x v="0"/>
    <x v="0"/>
    <m/>
  </r>
  <r>
    <d v="2024-01-02T00:00:00"/>
    <s v="CR"/>
    <s v="A KESTNER ALAN KESTNER SUBS"/>
    <m/>
    <n v="30"/>
    <n v="5479.61"/>
    <x v="0"/>
    <x v="0"/>
    <m/>
  </r>
  <r>
    <d v="2024-01-02T00:00:00"/>
    <s v="CR"/>
    <s v="BEVAN A. BEVAN"/>
    <m/>
    <n v="30"/>
    <n v="5509.61"/>
    <x v="0"/>
    <x v="0"/>
    <m/>
  </r>
  <r>
    <d v="2024-01-02T00:00:00"/>
    <s v="CR"/>
    <s v="L SAUNDERS MEMBERSHIP"/>
    <m/>
    <n v="30"/>
    <n v="5539.61"/>
    <x v="0"/>
    <x v="0"/>
    <m/>
  </r>
  <r>
    <d v="2024-01-02T00:00:00"/>
    <s v="CR"/>
    <s v="GLOVER S &amp; C"/>
    <m/>
    <n v="25"/>
    <n v="5564.61"/>
    <x v="0"/>
    <x v="0"/>
    <m/>
  </r>
  <r>
    <d v="2024-01-02T00:00:00"/>
    <s v="CR"/>
    <s v="PAKEMAN HC MRS GCQ MEMBERSHIP NEW"/>
    <m/>
    <n v="30"/>
    <n v="5594.61"/>
    <x v="0"/>
    <x v="0"/>
    <m/>
  </r>
  <r>
    <d v="2024-01-02T00:00:00"/>
    <s v="CR"/>
    <s v="Robinson Mary MARY ROBINSON"/>
    <m/>
    <n v="30"/>
    <n v="5624.61"/>
    <x v="0"/>
    <x v="0"/>
    <m/>
  </r>
  <r>
    <d v="2024-01-02T00:00:00"/>
    <s v="CR"/>
    <s v="Kidd Alan KIDD"/>
    <m/>
    <n v="30"/>
    <n v="5654.61"/>
    <x v="0"/>
    <x v="0"/>
    <m/>
  </r>
  <r>
    <d v="2024-01-02T00:00:00"/>
    <s v="CR"/>
    <s v="Anna Lever N140590"/>
    <m/>
    <n v="30"/>
    <n v="5684.61"/>
    <x v="0"/>
    <x v="0"/>
    <m/>
  </r>
  <r>
    <d v="2024-01-02T00:00:00"/>
    <s v="CR"/>
    <s v="J COOPER FASTER PAYMENT"/>
    <m/>
    <n v="30"/>
    <n v="5714.61"/>
    <x v="0"/>
    <x v="0"/>
    <m/>
  </r>
  <r>
    <d v="2024-01-02T00:00:00"/>
    <s v="CR"/>
    <s v="LESTER P R ZZ"/>
    <m/>
    <n v="25"/>
    <n v="5739.61"/>
    <x v="0"/>
    <x v="0"/>
    <m/>
  </r>
  <r>
    <d v="2024-01-02T00:00:00"/>
    <s v="CR"/>
    <s v="SELHURST MM SELHURST"/>
    <m/>
    <n v="30"/>
    <n v="5769.61"/>
    <x v="0"/>
    <x v="0"/>
    <m/>
  </r>
  <r>
    <d v="2024-01-02T00:00:00"/>
    <s v="CR"/>
    <s v="SELHURST MM MANDY SELHURST"/>
    <m/>
    <n v="30"/>
    <n v="5799.61"/>
    <x v="0"/>
    <x v="0"/>
    <m/>
  </r>
  <r>
    <d v="2024-01-02T00:00:00"/>
    <s v="CR"/>
    <s v="BATES A M"/>
    <m/>
    <n v="30"/>
    <n v="5829.61"/>
    <x v="0"/>
    <x v="0"/>
    <m/>
  </r>
  <r>
    <d v="2024-01-02T00:00:00"/>
    <s v="CR"/>
    <s v="KIRBY TESSA KIRBY T"/>
    <m/>
    <n v="30"/>
    <n v="5859.61"/>
    <x v="0"/>
    <x v="0"/>
    <m/>
  </r>
  <r>
    <d v="2024-01-02T00:00:00"/>
    <s v="CR"/>
    <s v="CULLEN F SHAKESPEARE F"/>
    <m/>
    <n v="30"/>
    <n v="5889.61"/>
    <x v="0"/>
    <x v="0"/>
    <m/>
  </r>
  <r>
    <d v="2024-01-02T00:00:00"/>
    <s v="CR"/>
    <s v="COLE E A"/>
    <m/>
    <n v="25"/>
    <n v="5914.61"/>
    <x v="0"/>
    <x v="0"/>
    <m/>
  </r>
  <r>
    <d v="2024-01-02T00:00:00"/>
    <s v="CR"/>
    <s v="SUBSCRIPTION FENNE SKELS"/>
    <m/>
    <n v="30"/>
    <n v="5944.61"/>
    <x v="0"/>
    <x v="0"/>
    <m/>
  </r>
  <r>
    <d v="2024-01-02T00:00:00"/>
    <s v="CR"/>
    <s v="HOPE A S &amp; J"/>
    <m/>
    <n v="30"/>
    <n v="5974.61"/>
    <x v="0"/>
    <x v="0"/>
    <m/>
  </r>
  <r>
    <d v="2024-01-02T00:00:00"/>
    <s v="CR"/>
    <s v="ANGIE HUNT SUBS HUNT AJ"/>
    <m/>
    <n v="30"/>
    <n v="6004.61"/>
    <x v="0"/>
    <x v="0"/>
    <m/>
  </r>
  <r>
    <d v="2024-01-02T00:00:00"/>
    <s v="CR"/>
    <s v="STEVE DAGGITT GREBENIK&amp;DAGGITT"/>
    <m/>
    <n v="30"/>
    <n v="6034.61"/>
    <x v="0"/>
    <x v="0"/>
    <m/>
  </r>
  <r>
    <d v="2024-01-02T00:00:00"/>
    <s v="CR"/>
    <s v="OAS ROBINSON YM"/>
    <m/>
    <n v="30"/>
    <n v="6064.61"/>
    <x v="0"/>
    <x v="0"/>
    <m/>
  </r>
  <r>
    <d v="2024-01-02T00:00:00"/>
    <s v="CR"/>
    <s v="WATERS S G"/>
    <m/>
    <n v="25"/>
    <n v="6089.61"/>
    <x v="0"/>
    <x v="0"/>
    <m/>
  </r>
  <r>
    <d v="2024-01-02T00:00:00"/>
    <s v="CR"/>
    <s v="JAMES HAMILT"/>
    <m/>
    <n v="30"/>
    <n v="6119.61"/>
    <x v="0"/>
    <x v="0"/>
    <m/>
  </r>
  <r>
    <d v="2024-01-02T00:00:00"/>
    <s v="CR"/>
    <s v="SANDH C&amp;I"/>
    <m/>
    <n v="25"/>
    <n v="6144.61"/>
    <x v="0"/>
    <x v="0"/>
    <m/>
  </r>
  <r>
    <d v="2024-01-02T00:00:00"/>
    <s v="CR"/>
    <s v="MARTINO FOSCHI FOSCHI&amp;DZEPAVA"/>
    <m/>
    <n v="30"/>
    <n v="6174.61"/>
    <x v="0"/>
    <x v="0"/>
    <m/>
  </r>
  <r>
    <d v="2024-01-02T00:00:00"/>
    <s v="CR"/>
    <s v="JENNYFAYART"/>
    <m/>
    <n v="30"/>
    <n v="6204.61"/>
    <x v="0"/>
    <x v="0"/>
    <m/>
  </r>
  <r>
    <d v="2024-01-02T00:00:00"/>
    <s v="CR"/>
    <s v="LEVELL B&amp;S"/>
    <m/>
    <n v="30"/>
    <n v="6234.61"/>
    <x v="0"/>
    <x v="0"/>
    <m/>
  </r>
  <r>
    <d v="2024-01-02T00:00:00"/>
    <s v="CR"/>
    <s v="WILSON W A"/>
    <m/>
    <n v="30"/>
    <n v="6264.61"/>
    <x v="0"/>
    <x v="0"/>
    <m/>
  </r>
  <r>
    <d v="2024-01-02T00:00:00"/>
    <s v="CR"/>
    <s v="Laidlaw W &amp; D"/>
    <m/>
    <n v="30"/>
    <n v="6294.61"/>
    <x v="0"/>
    <x v="0"/>
    <m/>
  </r>
  <r>
    <d v="2024-01-02T00:00:00"/>
    <s v="CR"/>
    <s v="TYSON N"/>
    <m/>
    <n v="30"/>
    <n v="6324.61"/>
    <x v="0"/>
    <x v="0"/>
    <m/>
  </r>
  <r>
    <d v="2024-01-02T00:00:00"/>
    <s v="CR"/>
    <s v="MS &amp; MR BURRELL LW &amp; JO BURRELL"/>
    <m/>
    <n v="30"/>
    <n v="6354.61"/>
    <x v="0"/>
    <x v="0"/>
    <m/>
  </r>
  <r>
    <d v="2024-01-02T00:00:00"/>
    <s v="CR"/>
    <s v="DILLON A AD ANNA DILLON"/>
    <m/>
    <n v="30"/>
    <n v="6384.61"/>
    <x v="0"/>
    <x v="0"/>
    <m/>
  </r>
  <r>
    <d v="2024-01-02T00:00:00"/>
    <s v="CR"/>
    <s v="MRS NEWHOFER NEWHOFER"/>
    <m/>
    <n v="30"/>
    <n v="6414.61"/>
    <x v="0"/>
    <x v="0"/>
    <m/>
  </r>
  <r>
    <d v="2024-01-02T00:00:00"/>
    <s v="CR"/>
    <s v="MRS HEWES HEWES"/>
    <m/>
    <n v="30"/>
    <n v="6444.61"/>
    <x v="0"/>
    <x v="0"/>
    <m/>
  </r>
  <r>
    <d v="2024-01-02T00:00:00"/>
    <s v="CR"/>
    <s v="KIRKMAN AJ+S KIRKMAN AJ+S"/>
    <m/>
    <n v="30"/>
    <n v="6474.61"/>
    <x v="0"/>
    <x v="0"/>
    <m/>
  </r>
  <r>
    <d v="2024-01-02T00:00:00"/>
    <s v="CR"/>
    <s v="MR GUASTALLA &amp; MS SUB"/>
    <m/>
    <n v="30"/>
    <n v="6504.61"/>
    <x v="0"/>
    <x v="0"/>
    <m/>
  </r>
  <r>
    <d v="2024-01-02T00:00:00"/>
    <s v="CR"/>
    <s v="Frank Dianne FRANK"/>
    <m/>
    <n v="30"/>
    <n v="6534.61"/>
    <x v="0"/>
    <x v="0"/>
    <m/>
  </r>
  <r>
    <d v="2024-01-02T00:00:00"/>
    <s v="CR"/>
    <s v="MR ROBINSON OXFORD ART SOCIETY"/>
    <m/>
    <n v="30"/>
    <n v="6564.61"/>
    <x v="0"/>
    <x v="0"/>
    <m/>
  </r>
  <r>
    <d v="2024-01-02T00:00:00"/>
    <s v="CR"/>
    <s v="MRS BYGOTT ANNETTE BYGOTT"/>
    <m/>
    <n v="30"/>
    <n v="6594.61"/>
    <x v="0"/>
    <x v="0"/>
    <m/>
  </r>
  <r>
    <d v="2024-01-02T00:00:00"/>
    <s v="CR"/>
    <s v="FLUDRA A &amp; L CP"/>
    <m/>
    <n v="30"/>
    <n v="6624.61"/>
    <x v="0"/>
    <x v="0"/>
    <m/>
  </r>
  <r>
    <d v="2024-01-02T00:00:00"/>
    <s v="CR"/>
    <s v="Hinchliffe Antony HINCHLIFFE"/>
    <m/>
    <n v="30"/>
    <n v="6654.61"/>
    <x v="0"/>
    <x v="0"/>
    <m/>
  </r>
  <r>
    <d v="2024-01-02T00:00:00"/>
    <s v="CR"/>
    <s v="MRS FERN STRANGE"/>
    <m/>
    <n v="30"/>
    <n v="6684.61"/>
    <x v="0"/>
    <x v="0"/>
    <m/>
  </r>
  <r>
    <d v="2024-01-02T00:00:00"/>
    <s v="CR"/>
    <s v="ALAN BERMAN"/>
    <m/>
    <n v="30"/>
    <n v="6714.61"/>
    <x v="0"/>
    <x v="0"/>
    <m/>
  </r>
  <r>
    <d v="2024-01-02T00:00:00"/>
    <s v="CR"/>
    <s v="BASS SMB &amp; CA AUTO CHRISTINE BASS"/>
    <m/>
    <n v="30"/>
    <n v="6744.61"/>
    <x v="0"/>
    <x v="0"/>
    <m/>
  </r>
  <r>
    <d v="2024-01-02T00:00:00"/>
    <s v="CR"/>
    <s v="J STROTHER"/>
    <m/>
    <n v="30"/>
    <n v="6774.61"/>
    <x v="0"/>
    <x v="0"/>
    <m/>
  </r>
  <r>
    <d v="2024-01-02T00:00:00"/>
    <s v="CR"/>
    <s v="ISAACSON KM ISAACSON"/>
    <m/>
    <n v="30"/>
    <n v="6804.61"/>
    <x v="0"/>
    <x v="0"/>
    <m/>
  </r>
  <r>
    <d v="2024-01-02T00:00:00"/>
    <s v="CR"/>
    <s v=" COLLINS MA"/>
    <m/>
    <n v="30"/>
    <n v="6834.61"/>
    <x v="0"/>
    <x v="0"/>
    <m/>
  </r>
  <r>
    <d v="2024-01-02T00:00:00"/>
    <s v="CR"/>
    <s v="Moeran Nicola NICOLA MOERAN"/>
    <m/>
    <n v="30"/>
    <n v="6864.61"/>
    <x v="0"/>
    <x v="0"/>
    <m/>
  </r>
  <r>
    <d v="2024-01-02T00:00:00"/>
    <s v="CR"/>
    <s v="MORNA RHYS MORANA RHYS"/>
    <m/>
    <n v="30"/>
    <n v="6894.61"/>
    <x v="0"/>
    <x v="0"/>
    <m/>
  </r>
  <r>
    <d v="2024-01-02T00:00:00"/>
    <s v="CR"/>
    <s v="RONALD DEEPWELL"/>
    <m/>
    <n v="30"/>
    <n v="6924.61"/>
    <x v="0"/>
    <x v="0"/>
    <m/>
  </r>
  <r>
    <d v="2024-01-02T00:00:00"/>
    <s v="CR"/>
    <s v="LINE K VUB F LINE"/>
    <m/>
    <n v="30"/>
    <n v="6954.61"/>
    <x v="0"/>
    <x v="0"/>
    <m/>
  </r>
  <r>
    <d v="2024-01-02T00:00:00"/>
    <s v="CR"/>
    <s v="COX S M"/>
    <m/>
    <n v="30"/>
    <n v="6984.61"/>
    <x v="0"/>
    <x v="0"/>
    <m/>
  </r>
  <r>
    <d v="2024-01-02T00:00:00"/>
    <s v="CR"/>
    <s v="COCKBURN PB+D COCKBURN PB+D"/>
    <m/>
    <n v="30"/>
    <n v="7014.61"/>
    <x v="0"/>
    <x v="0"/>
    <m/>
  </r>
  <r>
    <d v="2024-01-02T00:00:00"/>
    <s v="CR"/>
    <s v="L ROWE"/>
    <m/>
    <n v="30"/>
    <n v="7044.61"/>
    <x v="0"/>
    <x v="0"/>
    <m/>
  </r>
  <r>
    <d v="2024-01-02T00:00:00"/>
    <s v="CR"/>
    <s v="MS AMY F GLEES OASGLEES"/>
    <m/>
    <n v="30"/>
    <n v="7074.61"/>
    <x v="0"/>
    <x v="0"/>
    <m/>
  </r>
  <r>
    <d v="2024-01-02T00:00:00"/>
    <s v="CR"/>
    <s v="GLYNNE-JONES AM AGLYNNEJONES"/>
    <m/>
    <n v="30"/>
    <n v="7104.61"/>
    <x v="0"/>
    <x v="0"/>
    <m/>
  </r>
  <r>
    <d v="2024-01-02T00:00:00"/>
    <s v="CR"/>
    <s v="SAMPSON JS &amp; JM PP JOHN SAMPSON"/>
    <m/>
    <n v="30"/>
    <n v="7134.61"/>
    <x v="0"/>
    <x v="0"/>
    <m/>
  </r>
  <r>
    <d v="2024-01-02T00:00:00"/>
    <s v="CR"/>
    <s v="CURBISHLEY A+D CURBISHLEY"/>
    <m/>
    <n v="30"/>
    <n v="7164.61"/>
    <x v="0"/>
    <x v="0"/>
    <m/>
  </r>
  <r>
    <d v="2024-01-02T00:00:00"/>
    <s v="CR"/>
    <s v="MRS SUSAN J WHEELE SJ WHEELER"/>
    <m/>
    <n v="30"/>
    <n v="7194.61"/>
    <x v="0"/>
    <x v="0"/>
    <m/>
  </r>
  <r>
    <d v="2024-01-02T00:00:00"/>
    <s v="CR"/>
    <s v="J CONWAY J CONWAY"/>
    <m/>
    <n v="30"/>
    <n v="7224.61"/>
    <x v="0"/>
    <x v="0"/>
    <m/>
  </r>
  <r>
    <d v="2024-01-02T00:00:00"/>
    <s v="CR"/>
    <s v="LINES EDK F LINES"/>
    <m/>
    <n v="30"/>
    <n v="7254.61"/>
    <x v="0"/>
    <x v="0"/>
    <m/>
  </r>
  <r>
    <d v="2024-01-02T00:00:00"/>
    <s v="CR"/>
    <s v="K GIBBONS KAY GIBBONS"/>
    <m/>
    <n v="30"/>
    <n v="7284.61"/>
    <x v="0"/>
    <x v="0"/>
    <m/>
  </r>
  <r>
    <d v="2024-01-02T00:00:00"/>
    <s v="CR"/>
    <s v="KENNER R E"/>
    <m/>
    <n v="30"/>
    <n v="7314.61"/>
    <x v="0"/>
    <x v="0"/>
    <m/>
  </r>
  <r>
    <d v="2024-01-02T00:00:00"/>
    <s v="CR"/>
    <s v="BUTLER A. BUTLER"/>
    <m/>
    <n v="30"/>
    <n v="7344.61"/>
    <x v="0"/>
    <x v="0"/>
    <m/>
  </r>
  <r>
    <d v="2024-01-02T00:00:00"/>
    <s v="CR"/>
    <s v="JONES D LVW F JONES"/>
    <m/>
    <n v="30"/>
    <n v="7374.61"/>
    <x v="0"/>
    <x v="0"/>
    <m/>
  </r>
  <r>
    <d v="2024-01-02T00:00:00"/>
    <s v="CR"/>
    <s v="W S-SMITH SO8 1 W SKINNER-SMITH"/>
    <m/>
    <n v="35"/>
    <n v="7409.61"/>
    <x v="0"/>
    <x v="0"/>
    <m/>
  </r>
  <r>
    <d v="2024-01-02T00:00:00"/>
    <s v="CR"/>
    <s v="HELEN MILTON GEAEME NOBLE"/>
    <m/>
    <n v="30"/>
    <n v="7439.61"/>
    <x v="0"/>
    <x v="0"/>
    <m/>
  </r>
  <r>
    <d v="2024-01-02T00:00:00"/>
    <s v="CR"/>
    <s v="D WILLIAMS 0NS M WILLIAMS"/>
    <m/>
    <n v="30"/>
    <n v="7469.61"/>
    <x v="0"/>
    <x v="0"/>
    <m/>
  </r>
  <r>
    <d v="2024-01-02T00:00:00"/>
    <s v="CR"/>
    <s v="J.P PEART S4N 1 J.P PEART"/>
    <m/>
    <n v="30"/>
    <n v="7499.61"/>
    <x v="0"/>
    <x v="0"/>
    <m/>
  </r>
  <r>
    <d v="2024-01-02T00:00:00"/>
    <s v="CR"/>
    <s v="BALMER J A"/>
    <m/>
    <n v="30"/>
    <n v="7529.61"/>
    <x v="0"/>
    <x v="0"/>
    <m/>
  </r>
  <r>
    <d v="2024-01-02T00:00:00"/>
    <s v="CR"/>
    <s v="HOPE B T BUS A/C BENJAMIN HOPE"/>
    <m/>
    <n v="30"/>
    <n v="7559.61"/>
    <x v="0"/>
    <x v="0"/>
    <m/>
  </r>
  <r>
    <d v="2024-01-02T00:00:00"/>
    <s v="CR"/>
    <s v="Bayton Mavis DR MAVIS BAYTON"/>
    <m/>
    <n v="30"/>
    <n v="7589.61"/>
    <x v="0"/>
    <x v="0"/>
    <m/>
  </r>
  <r>
    <d v="2024-01-02T00:00:00"/>
    <s v="CR"/>
    <s v="R PATON BECKY PATON"/>
    <m/>
    <n v="30"/>
    <n v="7619.61"/>
    <x v="0"/>
    <x v="0"/>
    <m/>
  </r>
  <r>
    <d v="2024-01-02T00:00:00"/>
    <s v="CR"/>
    <s v="DOBSON+DOOLEY S DOOLEY"/>
    <m/>
    <n v="30"/>
    <n v="7649.61"/>
    <x v="0"/>
    <x v="0"/>
    <m/>
  </r>
  <r>
    <d v="2024-01-02T00:00:00"/>
    <s v="CR"/>
    <s v="GERR COL PR T/AS GERRYCOLES"/>
    <m/>
    <n v="30"/>
    <n v="7679.61"/>
    <x v="0"/>
    <x v="0"/>
    <m/>
  </r>
  <r>
    <d v="2024-01-02T00:00:00"/>
    <s v="CR"/>
    <s v="YARROW J K G NO REF"/>
    <m/>
    <n v="30"/>
    <n v="7709.61"/>
    <x v="0"/>
    <x v="0"/>
    <m/>
  </r>
  <r>
    <d v="2024-01-02T00:00:00"/>
    <s v="CR"/>
    <s v="SMITH RE+ML RE + ML SMITH"/>
    <m/>
    <n v="30"/>
    <n v="7739.61"/>
    <x v="0"/>
    <x v="0"/>
    <m/>
  </r>
  <r>
    <d v="2024-01-02T00:00:00"/>
    <s v="CR"/>
    <s v="C MOORE CAROLINE MOORE"/>
    <m/>
    <n v="30"/>
    <n v="7769.61"/>
    <x v="0"/>
    <x v="0"/>
    <m/>
  </r>
  <r>
    <d v="2024-01-02T00:00:00"/>
    <s v="CR"/>
    <s v="WALL SJC SJ WALL MEMBERSHIP"/>
    <m/>
    <n v="30"/>
    <n v="7799.61"/>
    <x v="0"/>
    <x v="0"/>
    <m/>
  </r>
  <r>
    <d v="2024-01-02T00:00:00"/>
    <s v="CR"/>
    <s v="GANLY HM NO REF"/>
    <m/>
    <n v="30"/>
    <n v="7829.61"/>
    <x v="0"/>
    <x v="0"/>
    <m/>
  </r>
  <r>
    <d v="2024-01-02T00:00:00"/>
    <s v="CR"/>
    <s v="SALMON G L NO REF"/>
    <m/>
    <n v="30"/>
    <n v="7859.61"/>
    <x v="0"/>
    <x v="0"/>
    <m/>
  </r>
  <r>
    <d v="2024-01-02T00:00:00"/>
    <s v="CR"/>
    <s v="LAWRENCE P ATTNY P G LAWRENCE"/>
    <m/>
    <n v="30"/>
    <n v="7889.61"/>
    <x v="0"/>
    <x v="0"/>
    <m/>
  </r>
  <r>
    <d v="2024-01-02T00:00:00"/>
    <s v="CR"/>
    <s v="STRANGE RDTW RAYMOND STRANGE"/>
    <m/>
    <n v="30"/>
    <n v="7919.61"/>
    <x v="0"/>
    <x v="0"/>
    <m/>
  </r>
  <r>
    <d v="2024-01-02T00:00:00"/>
    <s v="CR"/>
    <s v="WELCHMAN SA ALEX HYDE"/>
    <m/>
    <n v="30"/>
    <n v="7949.61"/>
    <x v="0"/>
    <x v="0"/>
    <m/>
  </r>
  <r>
    <d v="2024-01-02T00:00:00"/>
    <s v="CR"/>
    <s v="KIRKHAM EA KIRKHAM EA"/>
    <m/>
    <n v="30"/>
    <n v="7979.61"/>
    <x v="0"/>
    <x v="0"/>
    <m/>
  </r>
  <r>
    <d v="2024-01-02T00:00:00"/>
    <s v="CR"/>
    <s v="C DAVIES ANNUAL SUBS"/>
    <m/>
    <n v="30"/>
    <n v="8009.61"/>
    <x v="0"/>
    <x v="0"/>
    <m/>
  </r>
  <r>
    <d v="2024-01-02T00:00:00"/>
    <s v="CR"/>
    <s v="HOLLAND M FGE F HOLLAND"/>
    <m/>
    <n v="30"/>
    <n v="8039.61"/>
    <x v="0"/>
    <x v="0"/>
    <m/>
  </r>
  <r>
    <d v="2024-01-02T00:00:00"/>
    <s v="CR"/>
    <s v="MATHEWS J C MRS J MATHEWS"/>
    <m/>
    <n v="30"/>
    <n v="8069.61"/>
    <x v="0"/>
    <x v="0"/>
    <m/>
  </r>
  <r>
    <d v="2024-01-02T00:00:00"/>
    <s v="CR"/>
    <s v="R BEVAN RICHARD BEVAN"/>
    <m/>
    <n v="30"/>
    <n v="8099.61"/>
    <x v="0"/>
    <x v="0"/>
    <m/>
  </r>
  <r>
    <d v="2024-01-02T00:00:00"/>
    <s v="CR"/>
    <s v="LAWSON B BRIONY LAWSON"/>
    <m/>
    <n v="50"/>
    <n v="8149.61"/>
    <x v="0"/>
    <x v="0"/>
    <m/>
  </r>
  <r>
    <d v="2024-01-02T00:00:00"/>
    <s v="CR"/>
    <s v="RICHARD FOX T/AS OAS MEMBERSHIP"/>
    <m/>
    <n v="30"/>
    <n v="8179.61"/>
    <x v="0"/>
    <x v="0"/>
    <m/>
  </r>
  <r>
    <d v="2024-01-02T00:00:00"/>
    <s v="CR"/>
    <s v="SOSKIES A. SOSKIES"/>
    <m/>
    <n v="30"/>
    <n v="8209.61"/>
    <x v="0"/>
    <x v="0"/>
    <m/>
  </r>
  <r>
    <d v="2024-01-02T00:00:00"/>
    <s v="CR"/>
    <s v="STOPFORD L ISI F STOPFORD"/>
    <m/>
    <n v="30"/>
    <n v="8239.61"/>
    <x v="0"/>
    <x v="0"/>
    <m/>
  </r>
  <r>
    <d v="2024-01-02T00:00:00"/>
    <s v="CR"/>
    <s v="DUCKER R MY8 F DUCKER"/>
    <m/>
    <n v="30"/>
    <n v="8269.61"/>
    <x v="0"/>
    <x v="0"/>
    <m/>
  </r>
  <r>
    <d v="2024-01-02T00:00:00"/>
    <s v="CR"/>
    <s v="STEPHEN J S2X F STEPHEN"/>
    <m/>
    <n v="30"/>
    <n v="8299.61"/>
    <x v="0"/>
    <x v="0"/>
    <m/>
  </r>
  <r>
    <d v="2024-01-02T00:00:00"/>
    <s v="CR"/>
    <s v="R J COON"/>
    <m/>
    <n v="30"/>
    <n v="8329.61"/>
    <x v="0"/>
    <x v="0"/>
    <m/>
  </r>
  <r>
    <d v="2024-01-02T00:00:00"/>
    <s v="CR"/>
    <s v="B JONES BEVERLEY JONES SUB"/>
    <m/>
    <n v="30"/>
    <n v="8359.61"/>
    <x v="0"/>
    <x v="0"/>
    <m/>
  </r>
  <r>
    <d v="2024-01-02T00:00:00"/>
    <s v="CR"/>
    <s v="H F KING"/>
    <m/>
    <n v="30"/>
    <n v="8389.61"/>
    <x v="0"/>
    <x v="0"/>
    <m/>
  </r>
  <r>
    <d v="2024-01-02T00:00:00"/>
    <s v="CR"/>
    <s v="LINDISFARNE JOK F LINDISFARNE"/>
    <m/>
    <n v="30"/>
    <n v="8419.61"/>
    <x v="0"/>
    <x v="0"/>
    <m/>
  </r>
  <r>
    <d v="2024-01-02T00:00:00"/>
    <s v="CR"/>
    <s v="MILBURN D. MILBURN"/>
    <m/>
    <n v="30"/>
    <n v="8449.61"/>
    <x v="0"/>
    <x v="0"/>
    <m/>
  </r>
  <r>
    <d v="2024-01-02T00:00:00"/>
    <s v="CR"/>
    <s v="GORAYSKA B 1B7 F GORAYSKA"/>
    <m/>
    <n v="30"/>
    <n v="8479.61"/>
    <x v="0"/>
    <x v="0"/>
    <m/>
  </r>
  <r>
    <d v="2024-01-02T00:00:00"/>
    <s v="CR"/>
    <s v="PENNY T WD0 F PENNY"/>
    <m/>
    <n v="30"/>
    <n v="8509.61"/>
    <x v="0"/>
    <x v="0"/>
    <m/>
  </r>
  <r>
    <d v="2024-01-02T00:00:00"/>
    <s v="CR"/>
    <s v="WOOTTON A GNY F WOOTTON"/>
    <m/>
    <n v="30"/>
    <n v="8539.61"/>
    <x v="0"/>
    <x v="0"/>
    <m/>
  </r>
  <r>
    <d v="2024-01-02T00:00:00"/>
    <s v="CR"/>
    <s v="R FORD RON FORD"/>
    <m/>
    <n v="30"/>
    <n v="8569.61"/>
    <x v="0"/>
    <x v="0"/>
    <m/>
  </r>
  <r>
    <d v="2024-01-02T00:00:00"/>
    <s v="CR"/>
    <s v="ORT J DG0 F ORT"/>
    <m/>
    <n v="30"/>
    <n v="8599.61"/>
    <x v="0"/>
    <x v="0"/>
    <m/>
  </r>
  <r>
    <d v="2024-01-02T00:00:00"/>
    <s v="CR"/>
    <s v="P J FARLEY"/>
    <m/>
    <n v="30"/>
    <n v="8629.61"/>
    <x v="0"/>
    <x v="0"/>
    <m/>
  </r>
  <r>
    <d v="2024-01-02T00:00:00"/>
    <s v="CR"/>
    <s v="C H JONES"/>
    <m/>
    <n v="30"/>
    <n v="8659.61"/>
    <x v="0"/>
    <x v="0"/>
    <m/>
  </r>
  <r>
    <d v="2024-01-02T00:00:00"/>
    <s v="CR"/>
    <s v="C KING CAROLINE KING OAS"/>
    <m/>
    <n v="30"/>
    <n v="8689.61"/>
    <x v="0"/>
    <x v="0"/>
    <m/>
  </r>
  <r>
    <d v="2024-01-02T00:00:00"/>
    <s v="CR"/>
    <s v="P DREW"/>
    <m/>
    <n v="30"/>
    <n v="8719.61"/>
    <x v="0"/>
    <x v="0"/>
    <m/>
  </r>
  <r>
    <d v="2024-01-02T00:00:00"/>
    <s v="CR"/>
    <s v="FULLJAMES P A C"/>
    <m/>
    <n v="30"/>
    <n v="8749.61"/>
    <x v="0"/>
    <x v="0"/>
    <m/>
  </r>
  <r>
    <d v="2024-01-02T00:00:00"/>
    <s v="CR"/>
    <s v="Somerscales John ART"/>
    <m/>
    <n v="30"/>
    <n v="8779.61"/>
    <x v="0"/>
    <x v="0"/>
    <m/>
  </r>
  <r>
    <d v="2024-01-02T00:00:00"/>
    <s v="CR"/>
    <s v="MRS JILLIAN R COLC J COLCHESTER"/>
    <m/>
    <n v="30"/>
    <n v="8809.61"/>
    <x v="0"/>
    <x v="0"/>
    <m/>
  </r>
  <r>
    <d v="2024-01-02T00:00:00"/>
    <s v="CR"/>
    <s v="BING SHI BING SHI"/>
    <m/>
    <n v="30"/>
    <n v="8839.61"/>
    <x v="0"/>
    <x v="0"/>
    <m/>
  </r>
  <r>
    <d v="2024-01-02T00:00:00"/>
    <s v="CR"/>
    <s v="WEBB DA DENNY WEBB"/>
    <m/>
    <n v="30"/>
    <n v="8869.61"/>
    <x v="0"/>
    <x v="0"/>
    <m/>
  </r>
  <r>
    <d v="2024-01-02T00:00:00"/>
    <s v="CR"/>
    <s v="Bicknell Maggie"/>
    <m/>
    <n v="30"/>
    <n v="8899.61"/>
    <x v="0"/>
    <x v="0"/>
    <m/>
  </r>
  <r>
    <d v="2024-01-02T00:00:00"/>
    <s v="CR"/>
    <s v="Stripe Payments UK STRIPE"/>
    <m/>
    <n v="29.08"/>
    <n v="8928.69"/>
    <x v="0"/>
    <x v="0"/>
    <m/>
  </r>
  <r>
    <d v="2024-01-03T00:00:00"/>
    <s v="CR"/>
    <s v="H WARD HELEN WARD"/>
    <m/>
    <n v="30"/>
    <n v="8958.69"/>
    <x v="0"/>
    <x v="0"/>
    <m/>
  </r>
  <r>
    <d v="2024-01-03T00:00:00"/>
    <s v="CR"/>
    <s v="TOMLINSON P&amp;JV/ROY PAUL TOMLINSON"/>
    <m/>
    <n v="30"/>
    <n v="8988.69"/>
    <x v="0"/>
    <x v="0"/>
    <m/>
  </r>
  <r>
    <d v="2024-01-03T00:00:00"/>
    <s v="CR"/>
    <s v="Frederic Chevarin FREDERIC CHEVARIN"/>
    <m/>
    <n v="30"/>
    <n v="9018.69"/>
    <x v="0"/>
    <x v="0"/>
    <m/>
  </r>
  <r>
    <d v="2024-01-04T00:00:00"/>
    <s v="CR"/>
    <s v="Hipkiss Katherine KATE HIPKISS"/>
    <m/>
    <n v="30"/>
    <n v="9048.69"/>
    <x v="0"/>
    <x v="0"/>
    <m/>
  </r>
  <r>
    <d v="2024-01-04T00:00:00"/>
    <s v="CR"/>
    <s v="Stripe Payments UK STRIPE"/>
    <m/>
    <n v="87.15"/>
    <n v="9135.84"/>
    <x v="0"/>
    <x v="0"/>
    <m/>
  </r>
  <r>
    <d v="2024-01-05T00:00:00"/>
    <s v="CR"/>
    <s v="June Dent June Dent Membersh"/>
    <m/>
    <n v="30"/>
    <n v="9165.84"/>
    <x v="0"/>
    <x v="0"/>
    <m/>
  </r>
  <r>
    <d v="2024-01-05T00:00:00"/>
    <s v="CR"/>
    <s v="Smith Kirsten MARTIN A SMITH"/>
    <m/>
    <n v="30"/>
    <n v="9195.84"/>
    <x v="0"/>
    <x v="0"/>
    <m/>
  </r>
  <r>
    <d v="2024-01-05T00:00:00"/>
    <s v="CR"/>
    <s v="GRAY SR+C SUBSCRIPTION"/>
    <m/>
    <n v="30"/>
    <n v="9225.84"/>
    <x v="0"/>
    <x v="0"/>
    <m/>
  </r>
  <r>
    <d v="2024-01-05T00:00:00"/>
    <s v="CR"/>
    <s v="B GORAYSKA"/>
    <m/>
    <n v="30"/>
    <n v="9255.84"/>
    <x v="0"/>
    <x v="0"/>
    <m/>
  </r>
  <r>
    <d v="2024-01-05T00:00:00"/>
    <s v="CR"/>
    <s v="Stripe Payments UK STRIPE"/>
    <m/>
    <n v="146.15"/>
    <n v="9401.99"/>
    <x v="0"/>
    <x v="0"/>
    <m/>
  </r>
  <r>
    <d v="2024-01-05T00:00:00"/>
    <s v="CR"/>
    <s v="ISAACSON KM KASSANDRA ISAACSON"/>
    <m/>
    <n v="30"/>
    <n v="9431.99"/>
    <x v="0"/>
    <x v="0"/>
    <m/>
  </r>
  <r>
    <d v="2024-01-05T00:00:00"/>
    <s v="CR"/>
    <s v="V Stanway V STANWAY 2024"/>
    <m/>
    <n v="30"/>
    <n v="9461.99"/>
    <x v="0"/>
    <x v="0"/>
    <m/>
  </r>
  <r>
    <d v="2024-01-08T00:00:00"/>
    <s v="CR"/>
    <s v="HUGH TURNER OAS Membership"/>
    <m/>
    <n v="30"/>
    <n v="9491.99"/>
    <x v="0"/>
    <x v="0"/>
    <m/>
  </r>
  <r>
    <d v="2024-01-08T00:00:00"/>
    <s v="CR"/>
    <s v="MEMBERSHIP FEES BIGGS A D"/>
    <m/>
    <n v="30"/>
    <n v="9521.99"/>
    <x v="0"/>
    <x v="0"/>
    <m/>
  </r>
  <r>
    <d v="2024-01-08T00:00:00"/>
    <s v="CR"/>
    <s v="SPACKMAN S D C SPACKMAN"/>
    <m/>
    <n v="30"/>
    <n v="9551.99"/>
    <x v="0"/>
    <x v="0"/>
    <m/>
  </r>
  <r>
    <d v="2024-01-08T00:00:00"/>
    <s v="CR"/>
    <s v="Stripe Payments UK STRIPE"/>
    <m/>
    <n v="116.26"/>
    <n v="9668.25"/>
    <x v="0"/>
    <x v="0"/>
    <m/>
  </r>
  <r>
    <d v="2024-01-09T00:00:00"/>
    <s v="CR"/>
    <s v="DOWSE &amp; BENTLEY CAMILLA DOWSE"/>
    <m/>
    <n v="30"/>
    <n v="9698.25"/>
    <x v="0"/>
    <x v="0"/>
    <m/>
  </r>
  <r>
    <d v="2024-01-09T00:00:00"/>
    <s v="BP"/>
    <s v="RAI R Rani Rai"/>
    <m/>
    <n v="30"/>
    <n v="9728.25"/>
    <x v="0"/>
    <x v="0"/>
    <m/>
  </r>
  <r>
    <d v="2024-01-09T00:00:00"/>
    <s v="BP"/>
    <s v="WHITEG&amp;F Frankie White"/>
    <m/>
    <n v="30"/>
    <n v="9758.25"/>
    <x v="0"/>
    <x v="0"/>
    <m/>
  </r>
  <r>
    <d v="2024-01-10T00:00:00"/>
    <s v="CR"/>
    <s v="R MARSDEN RONA"/>
    <m/>
    <n v="30"/>
    <n v="9788.25"/>
    <x v="0"/>
    <x v="0"/>
    <m/>
  </r>
  <r>
    <d v="2024-01-11T00:00:00"/>
    <s v="CR"/>
    <s v="Stripe Payments UK STRIPE"/>
    <m/>
    <n v="87.15"/>
    <n v="9875.4"/>
    <x v="0"/>
    <x v="0"/>
    <m/>
  </r>
  <r>
    <d v="2024-01-15T00:00:00"/>
    <s v="CR"/>
    <s v="Stripe Payments UK STRIPE"/>
    <m/>
    <n v="28.9"/>
    <n v="9904.2999999999993"/>
    <x v="0"/>
    <x v="0"/>
    <m/>
  </r>
  <r>
    <d v="2024-01-15T00:00:00"/>
    <s v="CR"/>
    <s v="V Shelton Vivien Shelton men"/>
    <m/>
    <n v="30"/>
    <n v="9934.2999999999993"/>
    <x v="0"/>
    <x v="0"/>
    <m/>
  </r>
  <r>
    <d v="2024-01-16T00:00:00"/>
    <s v="CR"/>
    <s v="Stripe Payments UK STRIPE"/>
    <m/>
    <n v="58.1"/>
    <n v="9992.4"/>
    <x v="0"/>
    <x v="0"/>
    <m/>
  </r>
  <r>
    <d v="2024-01-17T00:00:00"/>
    <s v="CR"/>
    <s v="Stripe Payments UK STRIPE"/>
    <m/>
    <n v="87.18"/>
    <n v="10079.58"/>
    <x v="0"/>
    <x v="0"/>
    <m/>
  </r>
  <r>
    <d v="2024-01-17T00:00:00"/>
    <s v="CR"/>
    <s v="SADLER CC CLAIRE C SADLER"/>
    <m/>
    <n v="30"/>
    <n v="10109.58"/>
    <x v="0"/>
    <x v="0"/>
    <m/>
  </r>
  <r>
    <d v="2024-01-18T00:00:00"/>
    <s v="CR"/>
    <s v="Stripe Payments UK STRIPE"/>
    <m/>
    <n v="58.55"/>
    <n v="10168.129999999999"/>
    <x v="0"/>
    <x v="0"/>
    <m/>
  </r>
  <r>
    <d v="2024-01-21T00:00:00"/>
    <s v="DR"/>
    <s v="TOTAL CHARGES TO 30DEC2023"/>
    <n v="5"/>
    <m/>
    <n v="10163.129999999999"/>
    <x v="1"/>
    <x v="0"/>
    <m/>
  </r>
  <r>
    <d v="2024-01-21T00:00:00"/>
    <s v="CR"/>
    <s v="NICOLA COONEY Subs for 2024"/>
    <m/>
    <n v="30"/>
    <n v="10193.129999999999"/>
    <x v="0"/>
    <x v="0"/>
    <m/>
  </r>
  <r>
    <d v="2024-01-22T00:00:00"/>
    <s v="CR"/>
    <s v="Stripe Payments UK STRIPE"/>
    <m/>
    <n v="57.83"/>
    <n v="10250.959999999999"/>
    <x v="0"/>
    <x v="0"/>
    <m/>
  </r>
  <r>
    <d v="2024-01-23T00:00:00"/>
    <s v="CR"/>
    <s v="SHUCKBURGH P M B PIP SHUCKURGH"/>
    <m/>
    <n v="30"/>
    <n v="10280.959999999999"/>
    <x v="0"/>
    <x v="0"/>
    <m/>
  </r>
  <r>
    <d v="2024-01-25T00:00:00"/>
    <s v="CR"/>
    <s v="Stripe Payments UK STRIPE"/>
    <m/>
    <n v="58.25"/>
    <n v="10339.209999999999"/>
    <x v="0"/>
    <x v="0"/>
    <m/>
  </r>
  <r>
    <d v="2024-01-26T00:00:00"/>
    <s v="CR"/>
    <s v="EAGLE HC HARRIET EAGLE"/>
    <m/>
    <n v="30"/>
    <n v="10369.209999999999"/>
    <x v="0"/>
    <x v="0"/>
    <m/>
  </r>
  <r>
    <d v="2024-01-26T00:00:00"/>
    <s v="CR"/>
    <s v="Stripe Payments UK STRIPE"/>
    <m/>
    <n v="203.35"/>
    <n v="10572.56"/>
    <x v="0"/>
    <x v="0"/>
    <m/>
  </r>
  <r>
    <d v="2024-01-27T00:00:00"/>
    <s v="CR"/>
    <s v="K Turner Kathy Turner Sub"/>
    <m/>
    <n v="30"/>
    <n v="10602.56"/>
    <x v="0"/>
    <x v="0"/>
    <m/>
  </r>
  <r>
    <d v="2024-01-29T00:00:00"/>
    <s v="CR"/>
    <s v="Stripe Payments UK STRIPE"/>
    <m/>
    <n v="145.25"/>
    <n v="10747.81"/>
    <x v="0"/>
    <x v="0"/>
    <m/>
  </r>
  <r>
    <d v="2024-01-29T00:00:00"/>
    <s v="CR"/>
    <s v="CROPPER J &amp; LR Louise Cropper"/>
    <m/>
    <n v="30"/>
    <n v="10777.81"/>
    <x v="0"/>
    <x v="0"/>
    <m/>
  </r>
  <r>
    <d v="2024-01-30T00:00:00"/>
    <s v="CR"/>
    <s v="Stripe Payments UK STRIPE"/>
    <m/>
    <n v="145.25"/>
    <n v="10923.06"/>
    <x v="0"/>
    <x v="0"/>
    <m/>
  </r>
  <r>
    <d v="2024-01-31T00:00:00"/>
    <s v="CR"/>
    <s v="Stripe Payments UK STRIPE"/>
    <m/>
    <n v="57.95"/>
    <n v="10981.01"/>
    <x v="0"/>
    <x v="0"/>
    <m/>
  </r>
  <r>
    <d v="2024-01-31T00:00:00"/>
    <s v="BP"/>
    <s v="BURDON M C Martyn Burdon"/>
    <m/>
    <n v="30"/>
    <n v="11011.01"/>
    <x v="0"/>
    <x v="0"/>
    <m/>
  </r>
  <r>
    <d v="2024-02-01T00:00:00"/>
    <s v="CR"/>
    <s v="KULABKO M M KULABKO"/>
    <m/>
    <n v="30"/>
    <n v="11041.01"/>
    <x v="0"/>
    <x v="0"/>
    <m/>
  </r>
  <r>
    <d v="2024-02-01T00:00:00"/>
    <s v="CR"/>
    <s v="Stripe Payments UK STRIPE"/>
    <m/>
    <n v="203.65"/>
    <n v="11244.66"/>
    <x v="0"/>
    <x v="0"/>
    <m/>
  </r>
  <r>
    <d v="2024-02-02T00:00:00"/>
    <s v="CR"/>
    <s v="Stripe Payments UK STRIPE"/>
    <m/>
    <n v="87.33"/>
    <n v="11331.99"/>
    <x v="0"/>
    <x v="0"/>
    <m/>
  </r>
  <r>
    <d v="2024-02-05T00:00:00"/>
    <s v="CR"/>
    <s v="Stripe Payments UK STRIPE"/>
    <m/>
    <n v="57.95"/>
    <n v="11389.94"/>
    <x v="0"/>
    <x v="0"/>
    <m/>
  </r>
  <r>
    <d v="2024-02-06T00:00:00"/>
    <s v="CR"/>
    <s v="Stripe Payments UK STRIPE"/>
    <m/>
    <n v="58.1"/>
    <n v="11448.04"/>
    <x v="0"/>
    <x v="0"/>
    <m/>
  </r>
  <r>
    <d v="2024-02-08T00:00:00"/>
    <s v="CR"/>
    <s v="Stripe Payments UK STRIPE"/>
    <m/>
    <n v="58.1"/>
    <n v="11506.140000000001"/>
    <x v="0"/>
    <x v="0"/>
    <m/>
  </r>
  <r>
    <d v="2024-02-15T00:00:00"/>
    <s v="CR"/>
    <s v="Stripe Payments UK STRIPE"/>
    <m/>
    <n v="72.819999999999993"/>
    <n v="11578.960000000001"/>
    <x v="0"/>
    <x v="0"/>
    <m/>
  </r>
  <r>
    <d v="2024-02-16T00:00:00"/>
    <s v="CR"/>
    <s v="Stripe Payments UK STRIPE"/>
    <m/>
    <n v="29.05"/>
    <n v="11608.01"/>
    <x v="0"/>
    <x v="0"/>
    <m/>
  </r>
  <r>
    <d v="2024-02-20T00:00:00"/>
    <s v="CR"/>
    <s v="Stripe Payments UK STRIPE"/>
    <m/>
    <n v="29.05"/>
    <n v="11637.06"/>
    <x v="0"/>
    <x v="0"/>
    <m/>
  </r>
  <r>
    <d v="2024-02-21T00:00:00"/>
    <s v="DR"/>
    <s v="TOTAL CHARGES TO 30JAN2024"/>
    <n v="5"/>
    <m/>
    <n v="11632.06"/>
    <x v="1"/>
    <x v="0"/>
    <m/>
  </r>
  <r>
    <d v="2024-02-22T00:00:00"/>
    <s v="CR"/>
    <s v="Stripe Payments UK STRIPE"/>
    <m/>
    <n v="58.7"/>
    <n v="11690.76"/>
    <x v="0"/>
    <x v="0"/>
    <m/>
  </r>
  <r>
    <d v="2024-02-23T00:00:00"/>
    <s v="CR"/>
    <s v="Stripe Payments UK STRIPE"/>
    <m/>
    <n v="117.19"/>
    <n v="11807.95"/>
    <x v="0"/>
    <x v="0"/>
    <m/>
  </r>
  <r>
    <d v="2024-02-26T00:00:00"/>
    <s v="CR"/>
    <s v="Stripe Payments UK STRIPE"/>
    <m/>
    <n v="29.14"/>
    <n v="11837.09"/>
    <x v="0"/>
    <x v="0"/>
    <m/>
  </r>
  <r>
    <d v="2024-02-27T00:00:00"/>
    <s v="CR"/>
    <s v="Stripe Payments UK STRIPE"/>
    <m/>
    <n v="29.35"/>
    <n v="11866.44"/>
    <x v="0"/>
    <x v="0"/>
    <m/>
  </r>
  <r>
    <d v="2024-02-29T00:00:00"/>
    <s v="CR"/>
    <s v="Stripe Payments UK STRIPE"/>
    <m/>
    <n v="220.02"/>
    <n v="12086.460000000001"/>
    <x v="0"/>
    <x v="0"/>
    <m/>
  </r>
  <r>
    <d v="2024-03-01T00:00:00"/>
    <s v="CR"/>
    <s v="JANE KELLY Jane Kelly oas"/>
    <m/>
    <n v="30"/>
    <n v="12116.460000000001"/>
    <x v="0"/>
    <x v="0"/>
    <m/>
  </r>
  <r>
    <d v="2024-03-01T00:00:00"/>
    <s v="CR"/>
    <s v="Ralfe Carolyn"/>
    <m/>
    <n v="30"/>
    <n v="12146.460000000001"/>
    <x v="0"/>
    <x v="0"/>
    <m/>
  </r>
  <r>
    <d v="2024-03-01T00:00:00"/>
    <s v="CR"/>
    <s v="Stripe Payments UK STRIPE"/>
    <m/>
    <n v="58.7"/>
    <n v="12205.160000000002"/>
    <x v="0"/>
    <x v="0"/>
    <m/>
  </r>
  <r>
    <d v="2024-03-04T00:00:00"/>
    <s v="CR"/>
    <s v="Stripe Payments UK STRIPE"/>
    <m/>
    <n v="73.27"/>
    <n v="12278.430000000002"/>
    <x v="2"/>
    <x v="1"/>
    <m/>
  </r>
  <r>
    <d v="2024-03-05T00:00:00"/>
    <s v="CR"/>
    <s v="Stripe Payments UK STRIPE"/>
    <m/>
    <n v="88.05"/>
    <n v="12366.480000000001"/>
    <x v="2"/>
    <x v="1"/>
    <m/>
  </r>
  <r>
    <d v="2024-03-07T00:00:00"/>
    <s v="CR"/>
    <s v="Stripe Payments UK STRIPE"/>
    <m/>
    <n v="439.89"/>
    <n v="12806.37"/>
    <x v="2"/>
    <x v="1"/>
    <m/>
  </r>
  <r>
    <d v="2024-03-07T00:00:00"/>
    <s v="CR"/>
    <s v="H Young HELEN YOUNG"/>
    <m/>
    <n v="30"/>
    <n v="12836.37"/>
    <x v="0"/>
    <x v="0"/>
    <m/>
  </r>
  <r>
    <d v="2024-03-08T00:00:00"/>
    <s v="CR"/>
    <s v="Stripe Payments UK STRIPE"/>
    <m/>
    <n v="161.11000000000001"/>
    <n v="12997.480000000001"/>
    <x v="2"/>
    <x v="1"/>
    <m/>
  </r>
  <r>
    <d v="2024-03-08T00:00:00"/>
    <s v="CR"/>
    <s v="L Stopford STOPFORD"/>
    <m/>
    <n v="55"/>
    <n v="13052.480000000001"/>
    <x v="2"/>
    <x v="1"/>
    <m/>
  </r>
  <r>
    <d v="2024-03-11T00:00:00"/>
    <s v="CR"/>
    <s v="Stripe Payments UK STRIPE"/>
    <m/>
    <n v="131.97"/>
    <n v="13184.45"/>
    <x v="2"/>
    <x v="1"/>
    <m/>
  </r>
  <r>
    <d v="2024-03-12T00:00:00"/>
    <s v="CR"/>
    <s v="Stripe Payments UK STRIPE"/>
    <m/>
    <n v="204.64"/>
    <n v="13389.09"/>
    <x v="2"/>
    <x v="1"/>
    <m/>
  </r>
  <r>
    <d v="2024-03-13T00:00:00"/>
    <s v="CR"/>
    <s v="Stripe Payments UK STRIPE"/>
    <m/>
    <n v="205.45"/>
    <n v="13594.54"/>
    <x v="2"/>
    <x v="1"/>
    <m/>
  </r>
  <r>
    <d v="2024-03-13T00:00:00"/>
    <s v="CR"/>
    <s v="SMITH RE+ML RE + ML SMITH"/>
    <m/>
    <n v="15"/>
    <n v="13609.54"/>
    <x v="2"/>
    <x v="1"/>
    <m/>
  </r>
  <r>
    <d v="2024-03-14T00:00:00"/>
    <s v="CR"/>
    <s v="Stripe Payments UK STRIPE"/>
    <m/>
    <n v="527.54999999999995"/>
    <n v="14137.09"/>
    <x v="2"/>
    <x v="1"/>
    <m/>
  </r>
  <r>
    <d v="2024-03-15T00:00:00"/>
    <s v="CR"/>
    <s v="Stripe Payments UK STRIPE"/>
    <m/>
    <n v="307.41000000000003"/>
    <n v="14444.5"/>
    <x v="2"/>
    <x v="1"/>
    <m/>
  </r>
  <r>
    <d v="2024-03-15T00:00:00"/>
    <s v="CR"/>
    <s v="MRS S J &amp; MR M R C M CLAY ENTRY FEE"/>
    <m/>
    <n v="15"/>
    <n v="14459.5"/>
    <x v="2"/>
    <x v="1"/>
    <m/>
  </r>
  <r>
    <d v="2024-03-15T00:00:00"/>
    <s v="BP"/>
    <s v="ROBERTA CATIGONE O.A.S"/>
    <n v="309.02"/>
    <m/>
    <n v="14150.48"/>
    <x v="3"/>
    <x v="0"/>
    <s v="Reimbursement "/>
  </r>
  <r>
    <d v="2024-03-16T00:00:00"/>
    <s v="CR"/>
    <s v="SHERLAW JOHN SA FROM SALLY W"/>
    <m/>
    <n v="100"/>
    <n v="14250.48"/>
    <x v="4"/>
    <x v="1"/>
    <s v="For prize"/>
  </r>
  <r>
    <d v="2024-03-18T00:00:00"/>
    <s v="CR"/>
    <s v="Stripe Payments UK STRIPE"/>
    <m/>
    <n v="351.29"/>
    <n v="14601.77"/>
    <x v="2"/>
    <x v="1"/>
    <m/>
  </r>
  <r>
    <d v="2024-03-19T00:00:00"/>
    <s v="CR"/>
    <s v="Stripe Payments UK STRIPE"/>
    <m/>
    <n v="29.35"/>
    <n v="14631.12"/>
    <x v="2"/>
    <x v="1"/>
    <m/>
  </r>
  <r>
    <d v="2024-03-21T00:00:00"/>
    <s v="DR"/>
    <s v="TOTAL CHARGES TO 28FEB2024"/>
    <n v="5"/>
    <m/>
    <n v="14626.12"/>
    <x v="1"/>
    <x v="0"/>
    <m/>
  </r>
  <r>
    <d v="2024-03-22T00:00:00"/>
    <s v="CR"/>
    <s v="SumUp Payments Acc MDD PID470910"/>
    <m/>
    <n v="0.98"/>
    <n v="14627.1"/>
    <x v="5"/>
    <x v="0"/>
    <m/>
  </r>
  <r>
    <d v="2024-03-25T00:00:00"/>
    <s v="CR"/>
    <s v="SumUp Payments Acc MDD PID473221"/>
    <m/>
    <n v="178.99"/>
    <n v="14806.09"/>
    <x v="6"/>
    <x v="1"/>
    <m/>
  </r>
  <r>
    <d v="2024-03-25T00:00:00"/>
    <s v="CR"/>
    <s v="Split payment with above"/>
    <m/>
    <n v="663.59"/>
    <n v="15469.68"/>
    <x v="7"/>
    <x v="1"/>
    <m/>
  </r>
  <r>
    <d v="2024-03-27T00:00:00"/>
    <s v="CR"/>
    <s v="SumUp Payments Acc MDD PID475037"/>
    <m/>
    <n v="324.42"/>
    <n v="15794.1"/>
    <x v="7"/>
    <x v="1"/>
    <m/>
  </r>
  <r>
    <d v="2024-03-28T00:00:00"/>
    <s v="CR"/>
    <s v="Stripe Payments UK STRIPE"/>
    <m/>
    <n v="344.4"/>
    <n v="16138.5"/>
    <x v="7"/>
    <x v="1"/>
    <m/>
  </r>
  <r>
    <d v="2024-03-28T00:00:00"/>
    <s v="CR"/>
    <s v="SumUp Payments Acc MDD PID476101"/>
    <m/>
    <n v="580.02"/>
    <n v="16718.52"/>
    <x v="7"/>
    <x v="1"/>
    <m/>
  </r>
  <r>
    <d v="2024-04-03T00:00:00"/>
    <s v="CR"/>
    <s v="SumUp Payments Acc MDD PID480647"/>
    <m/>
    <n v="663.59"/>
    <n v="17382.11"/>
    <x v="7"/>
    <x v="1"/>
    <m/>
  </r>
  <r>
    <d v="2024-04-03T00:00:00"/>
    <s v="CR"/>
    <s v="SumUp Payments Acc MDD PID481651"/>
    <m/>
    <n v="304.76"/>
    <n v="17686.87"/>
    <x v="7"/>
    <x v="1"/>
    <m/>
  </r>
  <r>
    <d v="2024-04-04T00:00:00"/>
    <s v="CHQ"/>
    <n v="101415"/>
    <n v="100"/>
    <m/>
    <n v="17586.87"/>
    <x v="8"/>
    <x v="1"/>
    <m/>
  </r>
  <r>
    <d v="2024-04-04T00:00:00"/>
    <s v="CR"/>
    <s v="Stripe Payments UK STRIPE"/>
    <m/>
    <n v="172.7"/>
    <n v="17759.57"/>
    <x v="7"/>
    <x v="1"/>
    <m/>
  </r>
  <r>
    <d v="2024-04-05T00:00:00"/>
    <s v="BP"/>
    <s v="AMANDA JEWELL OAS"/>
    <n v="63.98"/>
    <m/>
    <n v="17695.59"/>
    <x v="1"/>
    <x v="0"/>
    <s v="Misc expenses"/>
  </r>
  <r>
    <d v="2024-04-05T00:00:00"/>
    <s v="BP"/>
    <s v="ROBERTA CATIGONE O.A.S"/>
    <n v="1500"/>
    <m/>
    <n v="16195.59"/>
    <x v="9"/>
    <x v="1"/>
    <s v="Payment to web manager"/>
  </r>
  <r>
    <d v="2024-04-05T00:00:00"/>
    <s v="BP"/>
    <s v="OXFORD VISUAL ARTS OAS"/>
    <n v="175"/>
    <m/>
    <n v="16020.59"/>
    <x v="10"/>
    <x v="1"/>
    <m/>
  </r>
  <r>
    <d v="2024-04-05T00:00:00"/>
    <s v="BP"/>
    <s v="CAROL OAS"/>
    <n v="1500"/>
    <m/>
    <n v="14520.59"/>
    <x v="11"/>
    <x v="1"/>
    <m/>
  </r>
  <r>
    <d v="2024-04-08T00:00:00"/>
    <s v="CR"/>
    <s v="SumUp Payments Acc MDD PID486749"/>
    <m/>
    <n v="570.20000000000005"/>
    <n v="15090.79"/>
    <x v="7"/>
    <x v="1"/>
    <m/>
  </r>
  <r>
    <d v="2024-04-09T00:00:00"/>
    <s v="CHQ"/>
    <n v="101413"/>
    <n v="100"/>
    <m/>
    <n v="14990.79"/>
    <x v="8"/>
    <x v="1"/>
    <m/>
  </r>
  <r>
    <d v="2024-04-11T00:00:00"/>
    <s v="DD"/>
    <s v="STRIPE"/>
    <n v="175"/>
    <m/>
    <n v="14815.79"/>
    <x v="12"/>
    <x v="1"/>
    <s v="Painting sold twice!"/>
  </r>
  <r>
    <d v="2024-04-11T00:00:00"/>
    <s v="CHQ"/>
    <n v="101412"/>
    <n v="100"/>
    <m/>
    <n v="14715.79"/>
    <x v="8"/>
    <x v="1"/>
    <m/>
  </r>
  <r>
    <d v="2024-04-18T00:00:00"/>
    <s v="CHQ"/>
    <n v="101416"/>
    <n v="100"/>
    <m/>
    <n v="14615.79"/>
    <x v="8"/>
    <x v="1"/>
    <m/>
  </r>
  <r>
    <d v="2024-04-21T00:00:00"/>
    <s v="DR"/>
    <s v="TOTAL CHARGES TO 30MAR2024"/>
    <n v="5"/>
    <m/>
    <n v="14610.79"/>
    <x v="1"/>
    <x v="0"/>
    <m/>
  </r>
  <r>
    <d v="2024-04-25T00:00:00"/>
    <s v="BP"/>
    <s v="WENN TOWNSEND 04645"/>
    <n v="916.6"/>
    <m/>
    <n v="13694.19"/>
    <x v="13"/>
    <x v="0"/>
    <m/>
  </r>
  <r>
    <d v="2024-04-25T00:00:00"/>
    <s v="BP"/>
    <s v="MAGDALEN ROAD STUD OAS"/>
    <n v="390"/>
    <m/>
    <n v="13304.19"/>
    <x v="1"/>
    <x v="0"/>
    <s v="Storage rental"/>
  </r>
  <r>
    <d v="2024-04-25T00:00:00"/>
    <s v="BP"/>
    <s v="OXINABOX 280324 / OAS"/>
    <n v="375"/>
    <m/>
    <n v="12929.19"/>
    <x v="10"/>
    <x v="1"/>
    <m/>
  </r>
  <r>
    <d v="2024-04-29T00:00:00"/>
    <s v="BP"/>
    <s v="Rani Rai Oxford Art Society"/>
    <n v="262.5"/>
    <m/>
    <n v="12666.69"/>
    <x v="14"/>
    <x v="1"/>
    <m/>
  </r>
  <r>
    <d v="2024-04-29T00:00:00"/>
    <s v="BP"/>
    <s v="Morna Rhys OAS"/>
    <n v="232.5"/>
    <m/>
    <n v="12434.19"/>
    <x v="14"/>
    <x v="1"/>
    <m/>
  </r>
  <r>
    <d v="2024-04-29T00:00:00"/>
    <s v="BP"/>
    <s v="Helen Pakeman OAS"/>
    <n v="131.25"/>
    <m/>
    <n v="12302.94"/>
    <x v="14"/>
    <x v="1"/>
    <m/>
  </r>
  <r>
    <d v="2024-04-29T00:00:00"/>
    <s v="BP"/>
    <s v="Kassandra Isaacson OAS"/>
    <n v="187.5"/>
    <m/>
    <n v="12115.44"/>
    <x v="14"/>
    <x v="1"/>
    <m/>
  </r>
  <r>
    <d v="2024-04-29T00:00:00"/>
    <s v="BP"/>
    <s v="Fredrica Craig OAS"/>
    <n v="221.25"/>
    <m/>
    <n v="11894.19"/>
    <x v="14"/>
    <x v="1"/>
    <m/>
  </r>
  <r>
    <d v="2024-04-29T00:00:00"/>
    <s v="BP"/>
    <s v="Camilla Dowse OAS"/>
    <n v="221.25"/>
    <m/>
    <n v="11672.94"/>
    <x v="14"/>
    <x v="1"/>
    <m/>
  </r>
  <r>
    <d v="2024-04-29T00:00:00"/>
    <s v="BP"/>
    <s v="Emma Coleman Jones OAS"/>
    <n v="247.5"/>
    <m/>
    <n v="11425.44"/>
    <x v="14"/>
    <x v="1"/>
    <m/>
  </r>
  <r>
    <d v="2024-04-29T00:00:00"/>
    <s v="BP"/>
    <s v="Ella Clocksin OAS"/>
    <n v="435"/>
    <m/>
    <n v="10990.44"/>
    <x v="14"/>
    <x v="1"/>
    <m/>
  </r>
  <r>
    <d v="2024-04-29T00:00:00"/>
    <s v="BP"/>
    <s v="Angie Hunt OAS"/>
    <n v="318.75"/>
    <m/>
    <n v="10671.69"/>
    <x v="14"/>
    <x v="1"/>
    <m/>
  </r>
  <r>
    <d v="2024-04-29T00:00:00"/>
    <s v="BP"/>
    <s v="Patricia Hyland OAS"/>
    <n v="285"/>
    <m/>
    <n v="10386.69"/>
    <x v="14"/>
    <x v="1"/>
    <m/>
  </r>
  <r>
    <d v="2024-05-06T00:00:00"/>
    <s v="BP"/>
    <s v="Annie Wootton OAS"/>
    <n v="90"/>
    <m/>
    <n v="10296.69"/>
    <x v="14"/>
    <x v="1"/>
    <m/>
  </r>
  <r>
    <d v="2024-05-07T00:00:00"/>
    <s v="CR"/>
    <s v="Stripe Payments UKSTRIPE"/>
    <m/>
    <n v="29.05"/>
    <n v="10325.74"/>
    <x v="0"/>
    <x v="0"/>
    <m/>
  </r>
  <r>
    <d v="2024-05-08T00:00:00"/>
    <s v="CR"/>
    <s v="Stripe Payments UKSTRIPE"/>
    <m/>
    <n v="58.1"/>
    <n v="10383.84"/>
    <x v="0"/>
    <x v="0"/>
    <m/>
  </r>
  <r>
    <d v="2024-05-09T00:00:00"/>
    <s v="CR"/>
    <s v="Stripe Payments UKSTRIPE"/>
    <m/>
    <n v="29.05"/>
    <n v="10412.89"/>
    <x v="0"/>
    <x v="0"/>
    <m/>
  </r>
  <r>
    <d v="2024-05-21T00:00:00"/>
    <s v="CR"/>
    <s v="Stripe Payments UKSTRIPE"/>
    <m/>
    <n v="29.05"/>
    <n v="10441.939999999999"/>
    <x v="0"/>
    <x v="0"/>
    <m/>
  </r>
  <r>
    <d v="2024-05-21T00:00:00"/>
    <s v="CHG"/>
    <s v="TOTAL CHARGES TO 29APR2024"/>
    <n v="6.6"/>
    <m/>
    <n v="10435.339999999998"/>
    <x v="1"/>
    <x v="0"/>
    <m/>
  </r>
  <r>
    <d v="2024-06-03T00:00:00"/>
    <s v="CR"/>
    <s v="Stripe Payments UKSTRIPE"/>
    <m/>
    <n v="29.05"/>
    <n v="10464.389999999998"/>
    <x v="0"/>
    <x v="0"/>
    <m/>
  </r>
  <r>
    <d v="2024-06-07T00:00:00"/>
    <s v="CR"/>
    <s v="Stripe Payments UKSTRIPE"/>
    <m/>
    <n v="29.05"/>
    <n v="10493.439999999997"/>
    <x v="0"/>
    <x v="0"/>
    <m/>
  </r>
  <r>
    <d v="2024-06-11T00:00:00"/>
    <s v="BP"/>
    <s v="David Barron OAS"/>
    <n v="156.19999999999999"/>
    <m/>
    <n v="10337.239999999996"/>
    <x v="15"/>
    <x v="0"/>
    <s v="AGM drinks"/>
  </r>
  <r>
    <d v="2024-06-11T00:00:00"/>
    <s v="DD"/>
    <s v="STRIPE"/>
    <n v="30"/>
    <m/>
    <n v="10307.239999999996"/>
    <x v="12"/>
    <x v="0"/>
    <m/>
  </r>
  <r>
    <d v="2024-06-12T00:00:00"/>
    <s v="BP"/>
    <s v="Emma Davis OAS"/>
    <n v="30"/>
    <m/>
    <n v="10277.239999999996"/>
    <x v="12"/>
    <x v="0"/>
    <m/>
  </r>
  <r>
    <d v="2024-06-19T00:00:00"/>
    <s v="BP"/>
    <s v="Webscape Gardener WG516"/>
    <n v="172.5"/>
    <m/>
    <n v="10104.739999999996"/>
    <x v="3"/>
    <x v="0"/>
    <m/>
  </r>
  <r>
    <d v="2024-06-21T00:00:00"/>
    <s v="CHG"/>
    <s v="TOTAL CHARGES TO 30MAY2024"/>
    <n v="5"/>
    <m/>
    <n v="10099.739999999996"/>
    <x v="1"/>
    <x v="0"/>
    <m/>
  </r>
  <r>
    <d v="2024-07-04T00:00:00"/>
    <s v="BP"/>
    <s v="Wendy Newhofer OAS"/>
    <n v="50"/>
    <m/>
    <n v="10049.739999999996"/>
    <x v="16"/>
    <x v="0"/>
    <m/>
  </r>
  <r>
    <d v="2024-07-04T00:00:00"/>
    <s v="BP"/>
    <s v="Oxford University 78531"/>
    <n v="400"/>
    <m/>
    <n v="9649.7399999999961"/>
    <x v="16"/>
    <x v="0"/>
    <m/>
  </r>
  <r>
    <d v="2024-07-11T00:00:00"/>
    <s v="CR"/>
    <s v="Stripe Payments UKSTRIPE"/>
    <m/>
    <n v="29.05"/>
    <n v="9678.7899999999954"/>
    <x v="0"/>
    <x v="0"/>
    <m/>
  </r>
  <r>
    <d v="2024-07-11T00:00:00"/>
    <s v="CHQ"/>
    <n v="101414"/>
    <n v="100"/>
    <m/>
    <n v="9578.7899999999954"/>
    <x v="8"/>
    <x v="1"/>
    <m/>
  </r>
  <r>
    <d v="2024-07-21T00:00:00"/>
    <s v="CHG"/>
    <s v="TOTAL CHARGES TO 29JUN2024"/>
    <n v="5"/>
    <m/>
    <n v="9573.7899999999954"/>
    <x v="1"/>
    <x v="0"/>
    <m/>
  </r>
  <r>
    <d v="2024-07-25T00:00:00"/>
    <s v="BP"/>
    <s v="St Johns College 5001686"/>
    <n v="1261.68"/>
    <m/>
    <n v="8312.1099999999951"/>
    <x v="17"/>
    <x v="1"/>
    <s v="Includes catering"/>
  </r>
  <r>
    <d v="2024-08-13T00:00:00"/>
    <s v="CR"/>
    <s v="Pumphrey CatherineOPEN 2024"/>
    <m/>
    <n v="18"/>
    <n v="8330.1099999999951"/>
    <x v="2"/>
    <x v="2"/>
    <m/>
  </r>
  <r>
    <d v="2024-08-13T00:00:00"/>
    <s v="CR"/>
    <s v="C Morgan cms missed payment"/>
    <m/>
    <n v="18"/>
    <n v="8348.1099999999951"/>
    <x v="2"/>
    <x v="2"/>
    <m/>
  </r>
  <r>
    <d v="2024-08-13T00:00:00"/>
    <s v="CR"/>
    <s v="SHOCK KA MRS/ CA OPEN 2024"/>
    <m/>
    <n v="18"/>
    <n v="8366.1099999999951"/>
    <x v="2"/>
    <x v="2"/>
    <m/>
  </r>
  <r>
    <d v="2024-08-14T00:00:00"/>
    <s v="CR"/>
    <s v="H Ward Open 2024"/>
    <m/>
    <n v="15"/>
    <n v="8381.1099999999951"/>
    <x v="2"/>
    <x v="2"/>
    <m/>
  </r>
  <r>
    <d v="2024-08-14T00:00:00"/>
    <s v="CR"/>
    <s v="VAINKER PS &amp; SJ OPEN 2024"/>
    <m/>
    <n v="15"/>
    <n v="8396.1099999999951"/>
    <x v="2"/>
    <x v="2"/>
    <m/>
  </r>
  <r>
    <d v="2024-08-14T00:00:00"/>
    <s v="CR"/>
    <s v="Frank Dianne OPEN 2024"/>
    <m/>
    <n v="15"/>
    <n v="8411.1099999999951"/>
    <x v="2"/>
    <x v="2"/>
    <m/>
  </r>
  <r>
    <d v="2024-08-15T00:00:00"/>
    <s v="CR"/>
    <s v="HARVEY C OPEN2024"/>
    <m/>
    <n v="18"/>
    <n v="8429.1099999999951"/>
    <x v="2"/>
    <x v="2"/>
    <m/>
  </r>
  <r>
    <d v="2024-08-15T00:00:00"/>
    <s v="CR"/>
    <s v="Stripe Payments UKSTRIPE"/>
    <m/>
    <n v="335.97"/>
    <n v="8765.0799999999945"/>
    <x v="2"/>
    <x v="2"/>
    <m/>
  </r>
  <r>
    <d v="2024-08-16T00:00:00"/>
    <s v="CR"/>
    <s v="ZYBINA K EXHIBITION FEE"/>
    <m/>
    <n v="18"/>
    <n v="8783.0799999999945"/>
    <x v="2"/>
    <x v="2"/>
    <m/>
  </r>
  <r>
    <d v="2024-08-16T00:00:00"/>
    <s v="CR"/>
    <s v="Fifteen2 Ltd Open 2024"/>
    <m/>
    <n v="18"/>
    <n v="8801.0799999999945"/>
    <x v="2"/>
    <x v="2"/>
    <m/>
  </r>
  <r>
    <d v="2024-08-16T00:00:00"/>
    <s v="CR"/>
    <s v="Stripe Payments UKSTRIPE"/>
    <m/>
    <n v="296.17"/>
    <n v="9097.2499999999945"/>
    <x v="2"/>
    <x v="2"/>
    <m/>
  </r>
  <r>
    <d v="2024-08-16T00:00:00"/>
    <s v="BP"/>
    <s v="Amanda Jewell OAS"/>
    <n v="18.5"/>
    <m/>
    <n v="9078.7499999999945"/>
    <x v="18"/>
    <x v="0"/>
    <s v="Gift to John"/>
  </r>
  <r>
    <d v="2024-08-19T00:00:00"/>
    <s v="CR"/>
    <s v="Stripe Payments UKSTRIPE"/>
    <m/>
    <n v="240.57"/>
    <n v="9319.3199999999943"/>
    <x v="2"/>
    <x v="2"/>
    <m/>
  </r>
  <r>
    <d v="2024-08-20T00:00:00"/>
    <s v="CR"/>
    <s v="Stripe Payments UKSTRIPE"/>
    <m/>
    <n v="49.83"/>
    <n v="9369.1499999999942"/>
    <x v="2"/>
    <x v="2"/>
    <m/>
  </r>
  <r>
    <d v="2024-08-21T00:00:00"/>
    <s v="CR"/>
    <s v="Stripe Payments UKSTRIPE"/>
    <m/>
    <n v="87.98"/>
    <n v="9457.1299999999937"/>
    <x v="2"/>
    <x v="2"/>
    <m/>
  </r>
  <r>
    <d v="2024-08-21T00:00:00"/>
    <s v="CHG"/>
    <s v="TOTAL CHARGES TO 30JUL2024"/>
    <n v="5.4"/>
    <m/>
    <n v="9451.7299999999941"/>
    <x v="1"/>
    <x v="0"/>
    <m/>
  </r>
  <r>
    <d v="2024-08-22T00:00:00"/>
    <s v="BP"/>
    <s v="Marsh Commercial 532120783"/>
    <n v="614.34"/>
    <m/>
    <n v="8837.389999999994"/>
    <x v="19"/>
    <x v="0"/>
    <m/>
  </r>
  <r>
    <d v="2024-08-22T00:00:00"/>
    <s v="CR"/>
    <s v="Stripe Payments UKSTRIPE"/>
    <m/>
    <n v="299.2"/>
    <n v="9136.5899999999947"/>
    <x v="2"/>
    <x v="2"/>
    <m/>
  </r>
  <r>
    <d v="2024-08-23T00:00:00"/>
    <s v="CR"/>
    <s v="Stripe Payments UKSTRIPE"/>
    <m/>
    <n v="137.88"/>
    <n v="9274.4699999999939"/>
    <x v="2"/>
    <x v="2"/>
    <m/>
  </r>
  <r>
    <d v="2024-08-27T00:00:00"/>
    <s v="CR"/>
    <s v="Stripe Payments UKSTRIPE"/>
    <m/>
    <n v="158.57"/>
    <n v="9433.0399999999936"/>
    <x v="2"/>
    <x v="2"/>
    <m/>
  </r>
  <r>
    <d v="2024-08-28T00:00:00"/>
    <s v="CR"/>
    <s v="Danielle Berryman Open 2024 USN:1900"/>
    <m/>
    <n v="18"/>
    <n v="9451.0399999999936"/>
    <x v="2"/>
    <x v="2"/>
    <m/>
  </r>
  <r>
    <d v="2024-08-28T00:00:00"/>
    <s v="CR"/>
    <s v="C Landell-Mills open24"/>
    <m/>
    <n v="15"/>
    <n v="9466.0399999999936"/>
    <x v="2"/>
    <x v="2"/>
    <m/>
  </r>
  <r>
    <d v="2024-08-28T00:00:00"/>
    <s v="CR"/>
    <s v="Stripe Payments UKSTRIPE"/>
    <m/>
    <n v="217.27"/>
    <n v="9683.309999999994"/>
    <x v="2"/>
    <x v="2"/>
    <m/>
  </r>
  <r>
    <d v="2024-08-29T00:00:00"/>
    <s v="CR"/>
    <s v="Stripe Payments UKSTRIPE"/>
    <m/>
    <n v="188.03"/>
    <n v="9871.3399999999947"/>
    <x v="2"/>
    <x v="2"/>
    <m/>
  </r>
  <r>
    <d v="2024-08-30T00:00:00"/>
    <s v="CR"/>
    <s v="Stripe Payments UKSTRIPE"/>
    <m/>
    <n v="674.79"/>
    <n v="10546.129999999994"/>
    <x v="2"/>
    <x v="2"/>
    <m/>
  </r>
  <r>
    <d v="2024-09-02T00:00:00"/>
    <s v="CR"/>
    <s v="L Madajova Open 2024"/>
    <m/>
    <n v="18"/>
    <n v="10564.129999999994"/>
    <x v="2"/>
    <x v="2"/>
    <m/>
  </r>
  <r>
    <d v="2024-09-02T00:00:00"/>
    <s v="CR"/>
    <s v="Stripe Payments UKSTRIPE"/>
    <m/>
    <n v="304.95999999999998"/>
    <n v="10869.089999999993"/>
    <x v="2"/>
    <x v="2"/>
    <m/>
  </r>
  <r>
    <d v="2024-09-03T00:00:00"/>
    <s v="BP"/>
    <s v="GRIFFITHS R Open 2024"/>
    <m/>
    <n v="18"/>
    <n v="10887.089999999993"/>
    <x v="2"/>
    <x v="2"/>
    <m/>
  </r>
  <r>
    <d v="2024-09-03T00:00:00"/>
    <s v="CR"/>
    <s v="Stripe Payments UKSTRIPE"/>
    <m/>
    <n v="381.29"/>
    <n v="11268.379999999994"/>
    <x v="2"/>
    <x v="2"/>
    <m/>
  </r>
  <r>
    <d v="2024-09-04T00:00:00"/>
    <s v="BP"/>
    <s v="Kall Kwik Oxford 006746"/>
    <n v="223"/>
    <m/>
    <n v="11045.379999999994"/>
    <x v="10"/>
    <x v="2"/>
    <m/>
  </r>
  <r>
    <d v="2024-09-04T00:00:00"/>
    <s v="CR"/>
    <s v="Stripe Payments UKSTRIPE"/>
    <m/>
    <n v="111.28"/>
    <n v="11156.659999999994"/>
    <x v="2"/>
    <x v="2"/>
    <m/>
  </r>
  <r>
    <d v="2024-09-05T00:00:00"/>
    <s v="CR"/>
    <s v="Stripe Payments UKSTRIPE"/>
    <m/>
    <n v="826.84"/>
    <n v="11983.499999999995"/>
    <x v="2"/>
    <x v="2"/>
    <m/>
  </r>
  <r>
    <d v="2024-09-05T00:00:00"/>
    <s v="CR"/>
    <s v="GARRATT N+I DU OPEN 2024"/>
    <m/>
    <n v="18"/>
    <n v="12001.499999999995"/>
    <x v="2"/>
    <x v="2"/>
    <m/>
  </r>
  <r>
    <d v="2024-09-06T00:00:00"/>
    <s v="CR"/>
    <s v="Stripe Payments UKSTRIPE"/>
    <m/>
    <n v="246.01"/>
    <n v="12247.509999999995"/>
    <x v="2"/>
    <x v="2"/>
    <m/>
  </r>
  <r>
    <d v="2024-09-07T00:00:00"/>
    <s v="CR"/>
    <s v="VELYCHENKO A OPEN 2024"/>
    <m/>
    <n v="6"/>
    <n v="12253.509999999995"/>
    <x v="2"/>
    <x v="2"/>
    <m/>
  </r>
  <r>
    <d v="2024-09-08T00:00:00"/>
    <s v="CR"/>
    <s v="Nye Yolande OPEN2024"/>
    <m/>
    <n v="21"/>
    <n v="12274.509999999995"/>
    <x v="2"/>
    <x v="2"/>
    <m/>
  </r>
  <r>
    <d v="2024-09-09T00:00:00"/>
    <s v="CR"/>
    <s v="Stripe Payments UKSTRIPE"/>
    <m/>
    <n v="234.64"/>
    <n v="12509.149999999994"/>
    <x v="2"/>
    <x v="2"/>
    <m/>
  </r>
  <r>
    <d v="2024-09-10T00:00:00"/>
    <s v="CR"/>
    <s v="Stripe Payments UKSTRIPE"/>
    <m/>
    <n v="340.42"/>
    <n v="12849.569999999994"/>
    <x v="2"/>
    <x v="2"/>
    <m/>
  </r>
  <r>
    <d v="2024-09-11T00:00:00"/>
    <s v="CR"/>
    <s v="Stripe Payments UKSTRIPE"/>
    <m/>
    <n v="466"/>
    <n v="13315.569999999994"/>
    <x v="2"/>
    <x v="2"/>
    <m/>
  </r>
  <r>
    <d v="2024-09-11T00:00:00"/>
    <s v="CR"/>
    <s v="EMMA DAVIS T/AS EXTRA MEMBER ENTRY"/>
    <m/>
    <n v="15"/>
    <n v="13330.569999999994"/>
    <x v="2"/>
    <x v="2"/>
    <m/>
  </r>
  <r>
    <d v="2024-09-12T00:00:00"/>
    <s v="CR"/>
    <s v="Stripe Payments UKSTRIPE"/>
    <m/>
    <n v="2097.8000000000002"/>
    <n v="15428.369999999995"/>
    <x v="2"/>
    <x v="2"/>
    <m/>
  </r>
  <r>
    <d v="2024-09-13T00:00:00"/>
    <s v="DD"/>
    <s v="STRIPE"/>
    <n v="108"/>
    <m/>
    <n v="15320.369999999995"/>
    <x v="12"/>
    <x v="2"/>
    <m/>
  </r>
  <r>
    <d v="2024-09-13T00:00:00"/>
    <s v="CR"/>
    <s v="KNOWLAND M OPEN 2024"/>
    <m/>
    <n v="30"/>
    <n v="15350.369999999995"/>
    <x v="2"/>
    <x v="2"/>
    <m/>
  </r>
  <r>
    <d v="2024-09-18T00:00:00"/>
    <s v="CR"/>
    <s v="SumUp Payments AccMDD PID716439"/>
    <m/>
    <n v="0.98"/>
    <n v="15351.349999999995"/>
    <x v="5"/>
    <x v="0"/>
    <m/>
  </r>
  <r>
    <d v="2024-09-19T00:00:00"/>
    <s v="BP"/>
    <s v="Kall Kwik Oxford 006746"/>
    <n v="66"/>
    <m/>
    <n v="15285.349999999995"/>
    <x v="10"/>
    <x v="2"/>
    <m/>
  </r>
  <r>
    <d v="2024-09-19T00:00:00"/>
    <s v="BP"/>
    <s v="Kall Kwik Oxford 006746"/>
    <n v="165"/>
    <m/>
    <n v="15120.349999999995"/>
    <x v="10"/>
    <x v="2"/>
    <m/>
  </r>
  <r>
    <d v="2024-09-20T00:00:00"/>
    <s v="CR"/>
    <s v="WHITEHOUSE F PBM 1FIONA WHITEHOUSE"/>
    <m/>
    <n v="90"/>
    <n v="15210.349999999995"/>
    <x v="7"/>
    <x v="2"/>
    <m/>
  </r>
  <r>
    <d v="2024-09-21T00:00:00"/>
    <s v="CHG"/>
    <s v="TOTAL CHARGES TO 30AUG2024"/>
    <n v="5"/>
    <m/>
    <n v="15205.349999999995"/>
    <x v="20"/>
    <x v="0"/>
    <m/>
  </r>
  <r>
    <d v="2024-09-23T00:00:00"/>
    <s v="CR"/>
    <s v="SumUp Payments AccMDD PID724802"/>
    <m/>
    <n v="116.57"/>
    <n v="15321.919999999995"/>
    <x v="6"/>
    <x v="2"/>
    <m/>
  </r>
  <r>
    <d v="2024-09-23T00:00:00"/>
    <m/>
    <s v="SumUp payment split"/>
    <m/>
    <n v="1558.21"/>
    <n v="16880.129999999994"/>
    <x v="7"/>
    <x v="2"/>
    <m/>
  </r>
  <r>
    <d v="2024-09-25T00:00:00"/>
    <s v="TFR"/>
    <s v="403535 41336827 INTERNET TRANSFER"/>
    <n v="6000"/>
    <m/>
    <n v="10880.129999999994"/>
    <x v="21"/>
    <x v="0"/>
    <m/>
  </r>
  <r>
    <d v="2024-09-25T00:00:00"/>
    <s v="BP"/>
    <s v="Corina LacurezeunuOAS"/>
    <n v="18"/>
    <m/>
    <n v="10862.129999999994"/>
    <x v="12"/>
    <x v="2"/>
    <m/>
  </r>
  <r>
    <d v="2024-09-25T00:00:00"/>
    <s v="BP"/>
    <s v="Helen Ward OSS"/>
    <n v="118.95"/>
    <m/>
    <n v="10743.179999999993"/>
    <x v="18"/>
    <x v="0"/>
    <m/>
  </r>
  <r>
    <d v="2024-09-25T00:00:00"/>
    <s v="CR"/>
    <s v="SumUp Payments AccMDD PID727979"/>
    <m/>
    <n v="457.14"/>
    <n v="11200.319999999992"/>
    <x v="7"/>
    <x v="2"/>
    <m/>
  </r>
  <r>
    <d v="2024-09-26T00:00:00"/>
    <s v="BP"/>
    <s v="OASA OAS"/>
    <n v="650"/>
    <m/>
    <n v="10550.319999999992"/>
    <x v="16"/>
    <x v="0"/>
    <m/>
  </r>
  <r>
    <d v="2024-09-27T00:00:00"/>
    <s v="BP"/>
    <s v="David Barron OAS"/>
    <n v="200"/>
    <m/>
    <n v="10350.319999999992"/>
    <x v="8"/>
    <x v="2"/>
    <s v="Reimbursement "/>
  </r>
  <r>
    <d v="2024-09-27T00:00:00"/>
    <s v="CR"/>
    <s v="SumUp Payments AccMDD PID731586"/>
    <m/>
    <n v="294.93"/>
    <n v="10645.249999999993"/>
    <x v="7"/>
    <x v="2"/>
    <m/>
  </r>
  <r>
    <d v="2024-09-30T00:00:00"/>
    <s v="CR"/>
    <s v="Stripe Payments UKSTRIPE"/>
    <m/>
    <n v="344.55"/>
    <n v="10989.799999999992"/>
    <x v="7"/>
    <x v="2"/>
    <m/>
  </r>
  <r>
    <d v="2024-09-30T00:00:00"/>
    <s v="CR"/>
    <s v="SumUp Payments AccMDD PID736355"/>
    <m/>
    <n v="742.24"/>
    <n v="11732.039999999992"/>
    <x v="7"/>
    <x v="2"/>
    <m/>
  </r>
  <r>
    <d v="2024-10-01T00:00:00"/>
    <s v="BP"/>
    <s v="Martyn Burdon OAS prize"/>
    <n v="100"/>
    <m/>
    <n v="11632.039999999992"/>
    <x v="8"/>
    <x v="1"/>
    <s v="Prizewinner forgot to cash cheque "/>
  </r>
  <r>
    <d v="2024-10-01T00:00:00"/>
    <s v="CR"/>
    <s v="SumUp Payments AccMDD PID737882"/>
    <m/>
    <n v="221.2"/>
    <n v="11853.239999999993"/>
    <x v="7"/>
    <x v="2"/>
    <m/>
  </r>
  <r>
    <d v="2024-10-03T00:00:00"/>
    <s v="CR"/>
    <s v="SumUp Payments AccMDD PID741362"/>
    <m/>
    <n v="879.87"/>
    <n v="12733.109999999993"/>
    <x v="7"/>
    <x v="2"/>
    <m/>
  </r>
  <r>
    <d v="2024-10-04T00:00:00"/>
    <s v="CR"/>
    <s v="SumUp Payments AccMDD PID743225"/>
    <m/>
    <n v="2949.3"/>
    <n v="15682.409999999993"/>
    <x v="7"/>
    <x v="2"/>
    <m/>
  </r>
  <r>
    <d v="2024-10-07T00:00:00"/>
    <s v="CR"/>
    <s v="SumUp Payments AccMDD PID748134"/>
    <m/>
    <n v="1327.17"/>
    <n v="17009.579999999994"/>
    <x v="7"/>
    <x v="2"/>
    <m/>
  </r>
  <r>
    <d v="2024-10-08T00:00:00"/>
    <s v="BP"/>
    <s v="Vivian Shelton OAS"/>
    <n v="112.87"/>
    <m/>
    <n v="16896.709999999995"/>
    <x v="22"/>
    <x v="2"/>
    <m/>
  </r>
  <r>
    <d v="2024-10-09T00:00:00"/>
    <s v="BP"/>
    <s v="Mrs C E Hopton OAS"/>
    <n v="45"/>
    <m/>
    <n v="16851.709999999995"/>
    <x v="14"/>
    <x v="2"/>
    <m/>
  </r>
  <r>
    <d v="2024-10-09T00:00:00"/>
    <s v="BP"/>
    <s v="Miranda Miller OAS"/>
    <n v="60"/>
    <m/>
    <n v="16791.709999999995"/>
    <x v="14"/>
    <x v="2"/>
    <m/>
  </r>
  <r>
    <d v="2024-10-09T00:00:00"/>
    <s v="BP"/>
    <s v="Anna Kolos OAS"/>
    <n v="262.5"/>
    <m/>
    <n v="16529.209999999995"/>
    <x v="14"/>
    <x v="2"/>
    <m/>
  </r>
  <r>
    <d v="2024-10-09T00:00:00"/>
    <s v="BP"/>
    <s v="Peter Collins OAS"/>
    <n v="67.5"/>
    <m/>
    <n v="16461.709999999995"/>
    <x v="14"/>
    <x v="2"/>
    <m/>
  </r>
  <r>
    <d v="2024-10-09T00:00:00"/>
    <s v="BP"/>
    <s v="Melinda Kenneway OAS"/>
    <n v="896.25"/>
    <m/>
    <n v="15565.459999999995"/>
    <x v="14"/>
    <x v="2"/>
    <m/>
  </r>
  <r>
    <d v="2024-10-09T00:00:00"/>
    <s v="BP"/>
    <s v="Claire Drinkwater OAS"/>
    <n v="93.75"/>
    <m/>
    <n v="15471.709999999995"/>
    <x v="14"/>
    <x v="2"/>
    <m/>
  </r>
  <r>
    <d v="2024-10-09T00:00:00"/>
    <s v="BP"/>
    <s v="John Day OAS"/>
    <n v="108.75"/>
    <m/>
    <n v="15362.959999999995"/>
    <x v="14"/>
    <x v="2"/>
    <m/>
  </r>
  <r>
    <d v="2024-10-09T00:00:00"/>
    <s v="BP"/>
    <s v="Hannah Farncombe OAS"/>
    <n v="168.75"/>
    <m/>
    <n v="15194.209999999995"/>
    <x v="14"/>
    <x v="2"/>
    <m/>
  </r>
  <r>
    <d v="2024-10-09T00:00:00"/>
    <s v="BP"/>
    <s v="Harriet Calfo OAS"/>
    <n v="262.5"/>
    <m/>
    <n v="14931.709999999995"/>
    <x v="14"/>
    <x v="2"/>
    <m/>
  </r>
  <r>
    <d v="2024-10-09T00:00:00"/>
    <s v="BP"/>
    <s v="June Dent OAS"/>
    <n v="221.25"/>
    <m/>
    <n v="14710.459999999995"/>
    <x v="14"/>
    <x v="2"/>
    <m/>
  </r>
  <r>
    <d v="2024-10-09T00:00:00"/>
    <s v="BP"/>
    <s v="Gerry Coles PrintsOAS"/>
    <n v="48.75"/>
    <m/>
    <n v="14661.709999999995"/>
    <x v="14"/>
    <x v="2"/>
    <m/>
  </r>
  <r>
    <d v="2024-10-09T00:00:00"/>
    <s v="BP"/>
    <s v="Eirian Griffiths OAS"/>
    <n v="172.5"/>
    <m/>
    <n v="14489.209999999995"/>
    <x v="14"/>
    <x v="2"/>
    <m/>
  </r>
  <r>
    <d v="2024-10-09T00:00:00"/>
    <s v="BP"/>
    <s v="Rod Craig OAS"/>
    <n v="671.25"/>
    <m/>
    <n v="13817.959999999995"/>
    <x v="14"/>
    <x v="2"/>
    <m/>
  </r>
  <r>
    <d v="2024-10-10T00:00:00"/>
    <s v="BP"/>
    <s v="Tereza Horacek OAS"/>
    <n v="187.5"/>
    <m/>
    <n v="13630.459999999995"/>
    <x v="14"/>
    <x v="2"/>
    <m/>
  </r>
  <r>
    <d v="2024-10-10T00:00:00"/>
    <s v="BP"/>
    <s v="Lizzie Wheeler OAS"/>
    <n v="240"/>
    <m/>
    <n v="13390.459999999995"/>
    <x v="14"/>
    <x v="2"/>
    <m/>
  </r>
  <r>
    <d v="2024-10-10T00:00:00"/>
    <s v="CR"/>
    <s v="Stripe Payments UKSTRIPE"/>
    <m/>
    <n v="29.2"/>
    <n v="13419.659999999996"/>
    <x v="0"/>
    <x v="0"/>
    <m/>
  </r>
  <r>
    <d v="2024-10-10T00:00:00"/>
    <s v="BP"/>
    <s v="Louise Cropper OAS"/>
    <n v="326.25"/>
    <m/>
    <n v="13093.409999999996"/>
    <x v="14"/>
    <x v="2"/>
    <m/>
  </r>
  <r>
    <d v="2024-10-10T00:00:00"/>
    <s v="BP"/>
    <s v="David Roberts OAS"/>
    <n v="225"/>
    <m/>
    <n v="12868.409999999996"/>
    <x v="14"/>
    <x v="2"/>
    <m/>
  </r>
  <r>
    <d v="2024-10-10T00:00:00"/>
    <s v="BP"/>
    <s v="Pauline Webber OAS"/>
    <n v="150"/>
    <m/>
    <n v="12718.409999999996"/>
    <x v="14"/>
    <x v="2"/>
    <m/>
  </r>
  <r>
    <d v="2024-10-14T00:00:00"/>
    <s v="BP"/>
    <s v="Boult Wade Tennant1285894"/>
    <n v="302"/>
    <m/>
    <n v="12416.409999999996"/>
    <x v="20"/>
    <x v="0"/>
    <s v="OAS trademark registration"/>
  </r>
  <r>
    <d v="2024-10-15T00:00:00"/>
    <s v="BP"/>
    <s v="Jess Williams OAS"/>
    <n v="206.25"/>
    <m/>
    <n v="12210.159999999996"/>
    <x v="14"/>
    <x v="2"/>
    <m/>
  </r>
  <r>
    <d v="2024-10-18T00:00:00"/>
    <s v="BP"/>
    <s v="Roberta Catizone OAS"/>
    <n v="1518"/>
    <m/>
    <n v="10692.159999999996"/>
    <x v="9"/>
    <x v="2"/>
    <m/>
  </r>
  <r>
    <d v="2024-10-21T00:00:00"/>
    <s v="CHG"/>
    <s v="TOTAL CHARGES TO 29SEP2024"/>
    <n v="5"/>
    <m/>
    <n v="10687.159999999996"/>
    <x v="20"/>
    <x v="0"/>
    <m/>
  </r>
  <r>
    <d v="2024-10-22T00:00:00"/>
    <s v="CR"/>
    <s v="KASHMIRA PATEL KashmiraPatel"/>
    <m/>
    <n v="45"/>
    <n v="10732.159999999996"/>
    <x v="7"/>
    <x v="2"/>
    <s v="Commission from post-exhibition sale"/>
  </r>
  <r>
    <d v="2024-10-24T00:00:00"/>
    <s v="BP"/>
    <s v="Amanda Bond OAS"/>
    <n v="97.5"/>
    <m/>
    <n v="10634.659999999996"/>
    <x v="14"/>
    <x v="2"/>
    <m/>
  </r>
  <r>
    <d v="2024-10-27T00:00:00"/>
    <s v="BP"/>
    <s v="Vivian Shelton OAS"/>
    <n v="750"/>
    <m/>
    <n v="9884.6599999999962"/>
    <x v="11"/>
    <x v="2"/>
    <m/>
  </r>
  <r>
    <d v="2024-10-29T00:00:00"/>
    <s v="CR"/>
    <s v="ROWLAND JOHN ROWBECCA ROWLAND"/>
    <m/>
    <n v="43.75"/>
    <n v="9928.4099999999962"/>
    <x v="7"/>
    <x v="2"/>
    <s v="Commission from post-exhibition sale"/>
  </r>
  <r>
    <d v="2024-10-29T00:00:00"/>
    <s v="BP"/>
    <s v="Judith Zur OAS"/>
    <n v="2250"/>
    <m/>
    <n v="7678.4099999999962"/>
    <x v="14"/>
    <x v="2"/>
    <m/>
  </r>
  <r>
    <d v="2024-11-07T00:00:00"/>
    <s v="CR"/>
    <s v="CASH IN AT 403534"/>
    <m/>
    <n v="163.69999999999999"/>
    <n v="7842.109999999996"/>
    <x v="6"/>
    <x v="2"/>
    <m/>
  </r>
  <r>
    <d v="2024-11-07T00:00:00"/>
    <s v="BP"/>
    <s v="Rebecca Payton OAS"/>
    <n v="12"/>
    <m/>
    <n v="7830.109999999996"/>
    <x v="20"/>
    <x v="0"/>
    <s v="Drinks at committee meeting"/>
  </r>
  <r>
    <d v="2024-11-20T00:00:00"/>
    <s v="CR"/>
    <s v="Stripe Payments UKSTRIPE"/>
    <m/>
    <n v="29.2"/>
    <n v="7859.3099999999959"/>
    <x v="0"/>
    <x v="0"/>
    <m/>
  </r>
  <r>
    <d v="2024-11-21T00:00:00"/>
    <s v="CHG"/>
    <s v="TOTAL CHARGES TO 30OCT2024"/>
    <n v="5"/>
    <m/>
    <n v="7854.3099999999959"/>
    <x v="20"/>
    <x v="0"/>
    <m/>
  </r>
  <r>
    <d v="2024-11-29T00:00:00"/>
    <s v="BP"/>
    <s v="Jill Harraway OAS refund"/>
    <n v="30"/>
    <m/>
    <n v="7824.3099999999959"/>
    <x v="12"/>
    <x v="0"/>
    <m/>
  </r>
  <r>
    <d v="2024-12-02T00:00:00"/>
    <s v="CR"/>
    <s v="A HARTLEY"/>
    <m/>
    <n v="30"/>
    <n v="7854.3099999999959"/>
    <x v="23"/>
    <x v="0"/>
    <m/>
  </r>
  <r>
    <d v="2024-12-06T00:00:00"/>
    <s v="BP"/>
    <s v="Deborah Digby OAS"/>
    <n v="750"/>
    <m/>
    <n v="7104.3099999999959"/>
    <x v="1"/>
    <x v="0"/>
    <m/>
  </r>
  <r>
    <d v="2024-12-09T00:00:00"/>
    <s v="CR"/>
    <s v="Stripe Payments UKSTRIPE"/>
    <m/>
    <n v="29.2"/>
    <n v="7133.5099999999957"/>
    <x v="23"/>
    <x v="0"/>
    <m/>
  </r>
  <r>
    <d v="2024-12-11T00:00:00"/>
    <s v="BP"/>
    <s v="Rebecca Payton OAS"/>
    <n v="123.25"/>
    <m/>
    <n v="7010.2599999999957"/>
    <x v="20"/>
    <x v="0"/>
    <m/>
  </r>
  <r>
    <d v="2024-12-12T00:00:00"/>
    <s v="BP"/>
    <s v="Ruth Swain OAS refund"/>
    <n v="30"/>
    <m/>
    <n v="6980.2599999999957"/>
    <x v="12"/>
    <x v="0"/>
    <m/>
  </r>
  <r>
    <d v="2024-12-17T00:00:00"/>
    <s v="CR"/>
    <s v="Jamieson Kay KAY JAMIESON"/>
    <m/>
    <n v="30"/>
    <n v="7010.2599999999957"/>
    <x v="23"/>
    <x v="0"/>
    <m/>
  </r>
  <r>
    <d v="2024-12-17T00:00:00"/>
    <s v="CR"/>
    <s v="H L LAWSON JOHNSTOH LAWSON JOHNSTON"/>
    <m/>
    <n v="30"/>
    <n v="7040.2599999999957"/>
    <x v="23"/>
    <x v="0"/>
    <m/>
  </r>
  <r>
    <d v="2024-12-17T00:00:00"/>
    <s v="CR"/>
    <s v="C Moore Caroline MOORE"/>
    <m/>
    <n v="30"/>
    <n v="7070.2599999999957"/>
    <x v="23"/>
    <x v="0"/>
    <m/>
  </r>
  <r>
    <d v="2024-12-17T00:00:00"/>
    <s v="CR"/>
    <s v="A Kestner ALAN KESTNER SUBS"/>
    <m/>
    <n v="30"/>
    <n v="7100.2599999999957"/>
    <x v="23"/>
    <x v="0"/>
    <m/>
  </r>
  <r>
    <d v="2024-12-17T00:00:00"/>
    <s v="CR"/>
    <s v="Olding Alexandra ALEXANDRA BUCKLE"/>
    <m/>
    <n v="30"/>
    <n v="7130.2599999999957"/>
    <x v="23"/>
    <x v="0"/>
    <m/>
  </r>
  <r>
    <d v="2024-12-17T00:00:00"/>
    <s v="CR"/>
    <s v="KNOWLAND M MARY KNOWLAND"/>
    <m/>
    <n v="30"/>
    <n v="7160.2599999999957"/>
    <x v="23"/>
    <x v="0"/>
    <m/>
  </r>
  <r>
    <d v="2024-12-17T00:00:00"/>
    <s v="CR"/>
    <s v="M Robinson Marie Robinson"/>
    <m/>
    <n v="30"/>
    <n v="7190.2599999999957"/>
    <x v="23"/>
    <x v="0"/>
    <m/>
  </r>
  <r>
    <d v="2024-12-17T00:00:00"/>
    <s v="CR"/>
    <s v="Day John JOHN DAY"/>
    <m/>
    <n v="30"/>
    <n v="7220.2599999999957"/>
    <x v="23"/>
    <x v="0"/>
    <m/>
  </r>
  <r>
    <d v="2024-12-17T00:00:00"/>
    <s v="CR"/>
    <s v="C Landell-Mills CATHY LANDELL MILL"/>
    <m/>
    <n v="30"/>
    <n v="7250.2599999999957"/>
    <x v="23"/>
    <x v="0"/>
    <m/>
  </r>
  <r>
    <d v="2024-12-17T00:00:00"/>
    <s v="BP"/>
    <s v="Vickery H M J Hannah Vickery"/>
    <m/>
    <n v="30"/>
    <n v="7280.2599999999957"/>
    <x v="23"/>
    <x v="0"/>
    <m/>
  </r>
  <r>
    <d v="2024-12-17T00:00:00"/>
    <s v="CR"/>
    <s v="SHUCKBURGH P M B PIP SHUCKURGH"/>
    <m/>
    <n v="30"/>
    <n v="7310.2599999999957"/>
    <x v="23"/>
    <x v="0"/>
    <m/>
  </r>
  <r>
    <d v="2024-12-17T00:00:00"/>
    <s v="CR"/>
    <s v="H Young HELEN YOUNG"/>
    <m/>
    <n v="30"/>
    <n v="7340.2599999999957"/>
    <x v="23"/>
    <x v="0"/>
    <m/>
  </r>
  <r>
    <d v="2024-12-17T00:00:00"/>
    <s v="BP"/>
    <s v="DURRANT N Nicola Durrant"/>
    <m/>
    <n v="30"/>
    <n v="7370.2599999999957"/>
    <x v="23"/>
    <x v="0"/>
    <m/>
  </r>
  <r>
    <d v="2024-12-18T00:00:00"/>
    <s v="CR"/>
    <s v="JOBLING SA SALLY JOBLING"/>
    <m/>
    <n v="30"/>
    <n v="7400.2599999999957"/>
    <x v="23"/>
    <x v="0"/>
    <m/>
  </r>
  <r>
    <d v="2024-12-18T00:00:00"/>
    <s v="BP"/>
    <s v="KIRBY T Tessa Kirby"/>
    <m/>
    <n v="30"/>
    <n v="7430.2599999999957"/>
    <x v="23"/>
    <x v="0"/>
    <m/>
  </r>
  <r>
    <d v="2024-12-18T00:00:00"/>
    <s v="CR"/>
    <s v="WARWICK LC LIN WARWICK"/>
    <m/>
    <n v="30"/>
    <n v="7460.2599999999957"/>
    <x v="23"/>
    <x v="0"/>
    <m/>
  </r>
  <r>
    <d v="2024-12-18T00:00:00"/>
    <s v="CR"/>
    <s v="WHITEHOUSE F PBM 1FIONA WHITEHOUSE"/>
    <m/>
    <n v="30"/>
    <n v="7490.2599999999957"/>
    <x v="23"/>
    <x v="0"/>
    <m/>
  </r>
  <r>
    <d v="2024-12-19T00:00:00"/>
    <s v="CR"/>
    <s v="CRAIG F MRS FREDRICA CRAIG"/>
    <m/>
    <n v="30"/>
    <n v="7520.2599999999957"/>
    <x v="23"/>
    <x v="0"/>
    <m/>
  </r>
  <r>
    <d v="2024-12-19T00:00:00"/>
    <s v="CR"/>
    <s v="Stripe Payments UKSTRIPE"/>
    <m/>
    <n v="29.08"/>
    <n v="7549.3399999999956"/>
    <x v="23"/>
    <x v="0"/>
    <m/>
  </r>
  <r>
    <d v="2024-12-19T00:00:00"/>
    <s v="CR"/>
    <s v="LESLEY REEVES YOUNG TWO"/>
    <m/>
    <n v="30"/>
    <n v="7579.3399999999956"/>
    <x v="23"/>
    <x v="0"/>
    <m/>
  </r>
  <r>
    <d v="2024-12-20T00:00:00"/>
    <s v="CR"/>
    <s v="Stripe Payments UKSTRIPE"/>
    <m/>
    <n v="29.05"/>
    <n v="7608.3899999999958"/>
    <x v="23"/>
    <x v="0"/>
    <m/>
  </r>
  <r>
    <d v="2024-12-21T00:00:00"/>
    <s v="CR"/>
    <s v="KOLOS A ANNA KOLOS"/>
    <m/>
    <n v="30"/>
    <n v="7638.3899999999958"/>
    <x v="23"/>
    <x v="0"/>
    <m/>
  </r>
  <r>
    <d v="2024-12-21T00:00:00"/>
    <s v="CR"/>
    <s v="MR J D ROBINSON JIM ROBINSON"/>
    <m/>
    <n v="30"/>
    <n v="7668.3899999999958"/>
    <x v="23"/>
    <x v="0"/>
    <m/>
  </r>
  <r>
    <d v="2024-12-21T00:00:00"/>
    <s v="BP"/>
    <s v="St Johns College 5002183"/>
    <n v="1157.28"/>
    <m/>
    <n v="6511.109999999996"/>
    <x v="17"/>
    <x v="2"/>
    <m/>
  </r>
  <r>
    <d v="2024-12-21T00:00:00"/>
    <s v="CHG"/>
    <s v="TOTAL CHARGES TO 29NOV2024"/>
    <n v="6.05"/>
    <m/>
    <n v="6505.0599999999959"/>
    <x v="20"/>
    <x v="0"/>
    <m/>
  </r>
  <r>
    <d v="2024-12-22T00:00:00"/>
    <s v="CR"/>
    <s v="SADLER CC CLAIRE C SADLER"/>
    <m/>
    <n v="30"/>
    <n v="6535.0599999999959"/>
    <x v="23"/>
    <x v="0"/>
    <m/>
  </r>
  <r>
    <d v="2024-12-22T00:00:00"/>
    <s v="BP"/>
    <s v="Deborah Williams OAS"/>
    <n v="134.49"/>
    <m/>
    <n v="6400.5699999999961"/>
    <x v="22"/>
    <x v="2"/>
    <m/>
  </r>
  <r>
    <d v="2024-12-22T00:00:00"/>
    <s v="BP"/>
    <s v="Deborah Williams OAS"/>
    <n v="750"/>
    <m/>
    <n v="5650.5699999999961"/>
    <x v="11"/>
    <x v="2"/>
    <m/>
  </r>
  <r>
    <d v="2024-12-27T00:00:00"/>
    <s v="CR"/>
    <s v="SARAH DEARLING SarahDearling"/>
    <m/>
    <n v="30"/>
    <n v="5680.5699999999961"/>
    <x v="23"/>
    <x v="0"/>
    <m/>
  </r>
  <r>
    <d v="2024-12-29T00:00:00"/>
    <s v="CR"/>
    <s v="P Walshe Polly Walshe"/>
    <m/>
    <n v="30"/>
    <n v="5710.5699999999961"/>
    <x v="23"/>
    <x v="0"/>
    <m/>
  </r>
  <r>
    <d v="2024-12-29T00:00:00"/>
    <s v="BP"/>
    <s v="WHITEG&amp;F Frankie White"/>
    <m/>
    <n v="30"/>
    <n v="5740.5699999999961"/>
    <x v="23"/>
    <x v="0"/>
    <m/>
  </r>
  <r>
    <d v="2024-12-30T00:00:00"/>
    <s v="BP"/>
    <s v="Deborah Williams OAS"/>
    <n v="96.69"/>
    <m/>
    <n v="5643.8799999999965"/>
    <x v="22"/>
    <x v="2"/>
    <m/>
  </r>
  <r>
    <d v="2024-12-30T00:00:00"/>
    <s v="CR"/>
    <s v="BROWN S SARAH WILLS-BROWN"/>
    <m/>
    <n v="30"/>
    <n v="5673.8799999999965"/>
    <x v="23"/>
    <x v="0"/>
    <m/>
  </r>
  <r>
    <d v="2024-12-30T00:00:00"/>
    <s v="BP"/>
    <s v="MINTER PA paulminter"/>
    <m/>
    <n v="30"/>
    <n v="5703.8799999999965"/>
    <x v="23"/>
    <x v="0"/>
    <m/>
  </r>
  <r>
    <d v="2024-12-30T00:00:00"/>
    <s v="CR"/>
    <s v="MRS CHRISTINA TAYLC TAYLOR-SMITH"/>
    <m/>
    <n v="30"/>
    <n v="5733.8799999999965"/>
    <x v="23"/>
    <x v="0"/>
    <m/>
  </r>
  <r>
    <d v="2024-12-30T00:00:00"/>
    <s v="CR"/>
    <s v="CHEVARIN MR F FREDERIC CHEVARIN"/>
    <m/>
    <n v="30"/>
    <n v="5763.8799999999965"/>
    <x v="23"/>
    <x v="0"/>
    <m/>
  </r>
  <r>
    <d v="2024-12-31T00:00:00"/>
    <s v="CR"/>
    <s v="PAMELA CLOCKSIN ELLACLOCKSIN"/>
    <m/>
    <n v="30"/>
    <n v="5793.8799999999965"/>
    <x v="23"/>
    <x v="0"/>
    <m/>
  </r>
  <r>
    <d v="2024-12-31T00:00:00"/>
    <s v="CR"/>
    <s v="INDIGO ARTS ANTONIAGLYNNEJONES"/>
    <m/>
    <n v="30"/>
    <n v="5823.8799999999965"/>
    <x v="23"/>
    <x v="0"/>
    <m/>
  </r>
  <r>
    <m/>
    <m/>
    <m/>
    <m/>
    <m/>
    <m/>
    <x v="24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4C0F0-9A61-4F80-8276-3D04382D74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9" firstHeaderRow="0" firstDataRow="1" firstDataCol="1"/>
  <pivotFields count="8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x="1"/>
        <item x="4"/>
        <item x="8"/>
        <item x="13"/>
        <item x="12"/>
        <item x="7"/>
        <item x="14"/>
        <item x="0"/>
        <item x="3"/>
        <item x="16"/>
        <item x="24"/>
        <item x="2"/>
        <item x="10"/>
        <item x="11"/>
        <item x="15"/>
        <item x="18"/>
        <item x="19"/>
        <item x="17"/>
        <item x="5"/>
        <item x="22"/>
        <item m="1" x="25"/>
        <item x="20"/>
        <item x="6"/>
        <item x="21"/>
        <item x="9"/>
        <item x="23"/>
        <item t="default"/>
      </items>
    </pivotField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2633A-7AD5-4920-9B01-65373321B48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31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4"/>
        <item x="5"/>
        <item x="22"/>
        <item m="1" x="25"/>
        <item x="20"/>
        <item x="6"/>
        <item x="21"/>
        <item x="9"/>
        <item x="2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2"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4"/>
        <item x="5"/>
        <item x="22"/>
        <item m="1" x="25"/>
        <item x="20"/>
        <item x="6"/>
        <item x="21"/>
        <item x="9"/>
        <item x="2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2">
    <i>
      <x v="2"/>
    </i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831A-85CD-4B6A-8B43-FEAA0ACD0929}">
  <dimension ref="A1:V35"/>
  <sheetViews>
    <sheetView topLeftCell="A5" zoomScale="90" zoomScaleNormal="90" workbookViewId="0">
      <selection activeCell="L29" sqref="L29"/>
    </sheetView>
  </sheetViews>
  <sheetFormatPr defaultColWidth="8.19921875" defaultRowHeight="13.15" x14ac:dyDescent="0.4"/>
  <cols>
    <col min="1" max="1" width="15.796875" style="5" customWidth="1"/>
    <col min="2" max="2" width="14.19921875" style="5" customWidth="1"/>
    <col min="3" max="3" width="11.19921875" style="5" bestFit="1" customWidth="1"/>
    <col min="4" max="4" width="8.19921875" style="5"/>
    <col min="5" max="5" width="16.53125" style="5" customWidth="1"/>
    <col min="6" max="6" width="11.19921875" style="5" bestFit="1" customWidth="1"/>
    <col min="7" max="8" width="8.19921875" style="5"/>
    <col min="9" max="9" width="24.796875" style="5" customWidth="1"/>
    <col min="10" max="10" width="11.33203125" style="5" customWidth="1"/>
    <col min="11" max="11" width="11.19921875" style="5" bestFit="1" customWidth="1"/>
    <col min="12" max="12" width="8.19921875" style="5"/>
    <col min="13" max="13" width="22.33203125" style="5" customWidth="1"/>
    <col min="14" max="14" width="8.19921875" style="5"/>
    <col min="15" max="15" width="11.19921875" style="5" bestFit="1" customWidth="1"/>
    <col min="16" max="18" width="8.19921875" style="5"/>
    <col min="19" max="19" width="9.19921875" style="5" bestFit="1" customWidth="1"/>
    <col min="20" max="20" width="9.53125" style="5" customWidth="1"/>
    <col min="21" max="16384" width="8.19921875" style="5"/>
  </cols>
  <sheetData>
    <row r="1" spans="1:21" ht="13.9" x14ac:dyDescent="0.4">
      <c r="A1" s="14" t="s">
        <v>68</v>
      </c>
      <c r="B1" s="14"/>
      <c r="C1" s="14"/>
      <c r="D1" s="14"/>
      <c r="E1" s="14"/>
      <c r="F1" s="14"/>
      <c r="G1" s="14"/>
      <c r="H1" s="14"/>
      <c r="I1" s="14"/>
      <c r="J1" s="14" t="s">
        <v>3684</v>
      </c>
      <c r="K1" s="14"/>
      <c r="L1" s="14"/>
      <c r="M1" s="14"/>
      <c r="N1" s="14"/>
      <c r="O1" s="14"/>
    </row>
    <row r="2" spans="1:21" x14ac:dyDescent="0.4">
      <c r="A2" s="15"/>
      <c r="B2" s="15" t="s">
        <v>69</v>
      </c>
      <c r="C2" s="15"/>
      <c r="D2" s="15"/>
      <c r="E2" s="15"/>
      <c r="F2" s="15"/>
      <c r="G2" s="15"/>
      <c r="H2" s="15"/>
      <c r="I2" s="15"/>
      <c r="J2" s="15"/>
      <c r="K2" s="15"/>
      <c r="L2" s="15" t="s">
        <v>70</v>
      </c>
      <c r="M2" s="15"/>
      <c r="N2" s="15"/>
      <c r="O2" s="15"/>
    </row>
    <row r="3" spans="1:21" x14ac:dyDescent="0.4">
      <c r="A3" s="16" t="s">
        <v>71</v>
      </c>
      <c r="B3" s="17"/>
      <c r="C3" s="17"/>
      <c r="D3" s="17"/>
      <c r="E3" s="16" t="s">
        <v>72</v>
      </c>
      <c r="F3" s="17"/>
      <c r="G3" s="17"/>
      <c r="H3" s="17"/>
      <c r="I3" s="16" t="s">
        <v>71</v>
      </c>
      <c r="J3" s="17"/>
      <c r="K3" s="17"/>
      <c r="L3" s="17"/>
      <c r="M3" s="16" t="s">
        <v>72</v>
      </c>
      <c r="N3" s="17"/>
      <c r="O3" s="17"/>
    </row>
    <row r="4" spans="1:21" x14ac:dyDescent="0.4">
      <c r="A4" s="16" t="s">
        <v>73</v>
      </c>
      <c r="B4" s="17"/>
      <c r="C4" s="18"/>
      <c r="D4" s="18"/>
      <c r="E4" s="18"/>
      <c r="F4" s="18"/>
      <c r="G4" s="18"/>
      <c r="H4" s="18"/>
      <c r="I4" s="18" t="s">
        <v>74</v>
      </c>
      <c r="J4" s="18"/>
      <c r="K4" s="36">
        <f>SUMIF('Current account'!G2:G400, "Subs", 'Current account'!E2:E400)</f>
        <v>7506.3500000000013</v>
      </c>
      <c r="L4" s="18"/>
      <c r="M4" s="18" t="s">
        <v>98</v>
      </c>
      <c r="N4" s="18"/>
      <c r="O4" s="36">
        <f>SUMIF('Current account'!G2:G400,"Prof Fees",'Current account'!D2:D400)</f>
        <v>916.6</v>
      </c>
      <c r="R4" s="5" t="s">
        <v>0</v>
      </c>
      <c r="S4" s="13">
        <f>Main!D360</f>
        <v>0</v>
      </c>
      <c r="T4" s="22">
        <f>K4</f>
        <v>7506.3500000000013</v>
      </c>
    </row>
    <row r="5" spans="1:21" x14ac:dyDescent="0.4">
      <c r="A5" s="17" t="s">
        <v>2</v>
      </c>
      <c r="B5" s="17" t="s">
        <v>2124</v>
      </c>
      <c r="C5" s="36">
        <f>GETPIVOTDATA("Sum of Income",Exhibitions!$A$3,"Category","Sales cr")</f>
        <v>3623.6800000000003</v>
      </c>
      <c r="D5" s="18"/>
      <c r="E5" s="18" t="s">
        <v>10</v>
      </c>
      <c r="F5" s="36">
        <f>GETPIVOTDATA("Sum of Expenditure",Exhibitions!$A$3,"Category","Prizes")</f>
        <v>600</v>
      </c>
      <c r="G5" s="18"/>
      <c r="H5" s="18"/>
      <c r="I5" s="18" t="s">
        <v>3704</v>
      </c>
      <c r="J5" s="18"/>
      <c r="K5" s="36">
        <f>SUMIF('Current account'!G2:G400, "Subs 2025", 'Current account'!E2:E400)</f>
        <v>1047.33</v>
      </c>
      <c r="L5" s="18"/>
      <c r="M5" s="18" t="s">
        <v>787</v>
      </c>
      <c r="N5" s="18"/>
      <c r="O5" s="36">
        <f>SUMIF('Current account'!G2:G400,"AGM",'Current account'!D2:D400)</f>
        <v>156.19999999999999</v>
      </c>
      <c r="P5" s="22"/>
      <c r="R5" s="5" t="s">
        <v>1</v>
      </c>
      <c r="S5" s="13">
        <f>Main!E360</f>
        <v>0</v>
      </c>
      <c r="T5" s="22">
        <f>C12+C27</f>
        <v>10612.48</v>
      </c>
    </row>
    <row r="6" spans="1:21" x14ac:dyDescent="0.4">
      <c r="A6" s="17" t="s">
        <v>76</v>
      </c>
      <c r="B6" s="17"/>
      <c r="C6" s="39">
        <f>GETPIVOTDATA("Sum of Expenditure",Exhibitions!$A$3,"Category","Sales db")</f>
        <v>2632.5</v>
      </c>
      <c r="D6" s="18"/>
      <c r="E6" s="18" t="s">
        <v>3658</v>
      </c>
      <c r="F6" s="36">
        <f>GETPIVOTDATA("Sum of Expenditure",Exhibitions!$A$3,"Category","Website manager's fee")</f>
        <v>1500</v>
      </c>
      <c r="G6" s="18"/>
      <c r="H6" s="18"/>
      <c r="I6" s="18" t="s">
        <v>3702</v>
      </c>
      <c r="J6" s="18"/>
      <c r="K6" s="36">
        <v>1.96</v>
      </c>
      <c r="L6" s="18"/>
      <c r="M6" s="18" t="s">
        <v>75</v>
      </c>
      <c r="N6" s="18"/>
      <c r="O6" s="36">
        <f>SUMIF('Current account'!G2:G400,"Gifts",'Current account'!D2:D400)</f>
        <v>137.44999999999999</v>
      </c>
      <c r="R6" s="5" t="s">
        <v>2</v>
      </c>
      <c r="S6" s="13">
        <f>Main!F360-Main!L360</f>
        <v>0</v>
      </c>
      <c r="T6" s="22">
        <f>C7+C22+K9</f>
        <v>3183.2900000000009</v>
      </c>
      <c r="U6" s="13">
        <f>S6-T6</f>
        <v>-3183.2900000000009</v>
      </c>
    </row>
    <row r="7" spans="1:21" x14ac:dyDescent="0.4">
      <c r="A7" s="17"/>
      <c r="B7" s="17"/>
      <c r="C7" s="36">
        <f>C5-C6</f>
        <v>991.18000000000029</v>
      </c>
      <c r="D7" s="23"/>
      <c r="E7" s="18" t="s">
        <v>96</v>
      </c>
      <c r="F7" s="36">
        <f>GETPIVOTDATA("Sum of Expenditure",Exhibitions!$A$3,"Category","Exhibition organisers fees")</f>
        <v>1500</v>
      </c>
      <c r="G7" s="18"/>
      <c r="H7" s="18"/>
      <c r="I7" s="18" t="s">
        <v>77</v>
      </c>
      <c r="J7" s="18"/>
      <c r="K7" s="36">
        <f>SUMIF('Savings account'!G2:G15, "Interest", 'Savings account'!E2:E15)</f>
        <v>347.51</v>
      </c>
      <c r="L7" s="18"/>
      <c r="M7" s="18" t="s">
        <v>78</v>
      </c>
      <c r="N7" s="18"/>
      <c r="O7" s="36">
        <f>SUMIF('Current account'!G2:G400,"Admin",'Current account'!D2:D400)+SUMIF('Current account'!G2:G400, "Other expenses", 'Current account'!D2:D400)</f>
        <v>1704.28</v>
      </c>
      <c r="R7" s="5" t="s">
        <v>100</v>
      </c>
      <c r="S7" s="13">
        <f>Main!I360</f>
        <v>0</v>
      </c>
    </row>
    <row r="8" spans="1:21" x14ac:dyDescent="0.4">
      <c r="C8" s="40"/>
      <c r="D8" s="18"/>
      <c r="E8" s="18" t="s">
        <v>79</v>
      </c>
      <c r="F8" s="36">
        <f>GETPIVOTDATA("Sum of Expenditure",Exhibitions!$A$3,"Category","Venue hire")</f>
        <v>1261.68</v>
      </c>
      <c r="G8" s="18"/>
      <c r="H8" s="18"/>
      <c r="I8" s="18"/>
      <c r="J8" s="18"/>
      <c r="K8" s="18"/>
      <c r="L8" s="18"/>
      <c r="M8" s="18" t="s">
        <v>80</v>
      </c>
      <c r="N8" s="18"/>
      <c r="O8" s="36">
        <f ca="1">SUMIF('Current account'!G2:G400,"Website",'Current account'!D2:D40)</f>
        <v>481.52</v>
      </c>
      <c r="S8" s="13">
        <f>SUM(S4:S6)</f>
        <v>0</v>
      </c>
      <c r="T8" s="13">
        <f>SUM(T4:T6)</f>
        <v>21302.120000000003</v>
      </c>
      <c r="U8" s="22">
        <f>K4+K9+C16+C31</f>
        <v>21861.38</v>
      </c>
    </row>
    <row r="9" spans="1:21" x14ac:dyDescent="0.4">
      <c r="A9" s="17" t="s">
        <v>2115</v>
      </c>
      <c r="B9" s="17"/>
      <c r="C9" s="36">
        <f>GETPIVOTDATA("Sum of Income",Exhibitions!$A$3,"Category","Bar sales")</f>
        <v>178.99</v>
      </c>
      <c r="D9" s="18"/>
      <c r="E9" s="18" t="s">
        <v>81</v>
      </c>
      <c r="F9" s="36">
        <f>GETPIVOTDATA("Sum of Expenditure",Exhibitions!$A$3,"Category","Publicity")</f>
        <v>550</v>
      </c>
      <c r="G9" s="18"/>
      <c r="H9" s="18"/>
      <c r="I9" s="18"/>
      <c r="J9" s="18"/>
      <c r="K9" s="18"/>
      <c r="L9" s="18"/>
      <c r="M9" s="18" t="s">
        <v>82</v>
      </c>
      <c r="N9" s="18"/>
      <c r="O9" s="36">
        <f>SUMIF('Current account'!G2:G400, "Insurance", 'Current account'!D2:D400)</f>
        <v>614.34</v>
      </c>
    </row>
    <row r="10" spans="1:21" x14ac:dyDescent="0.4">
      <c r="A10" s="17" t="s">
        <v>3703</v>
      </c>
      <c r="B10" s="17"/>
      <c r="C10" s="36">
        <f>GETPIVOTDATA("Sum of Income",Exhibitions!$A$3,"Category","Donations cr")</f>
        <v>100</v>
      </c>
      <c r="D10" s="18"/>
      <c r="E10" s="18" t="s">
        <v>5</v>
      </c>
      <c r="F10" s="36">
        <f>GETPIVOTDATA("Sum of Expenditure",Exhibitions!$A$3,"Category","Refunds")</f>
        <v>175</v>
      </c>
      <c r="G10" s="18"/>
      <c r="H10" s="18"/>
      <c r="I10" s="18"/>
      <c r="J10" s="18"/>
      <c r="K10" s="18"/>
      <c r="L10" s="18"/>
      <c r="M10" s="18" t="s">
        <v>3</v>
      </c>
      <c r="N10" s="18"/>
      <c r="O10" s="36">
        <f>SUMIF('Current account'!G2:G400, "Donations db", 'Current account'!D2:D400)</f>
        <v>1100</v>
      </c>
      <c r="R10" s="5" t="s">
        <v>5</v>
      </c>
    </row>
    <row r="11" spans="1:21" x14ac:dyDescent="0.4">
      <c r="A11" s="17"/>
      <c r="B11" s="17"/>
      <c r="C11" s="36"/>
      <c r="D11" s="18"/>
      <c r="E11" s="18" t="s">
        <v>3702</v>
      </c>
      <c r="F11" s="36">
        <v>0</v>
      </c>
      <c r="G11" s="18"/>
      <c r="H11" s="18"/>
      <c r="I11" s="18" t="s">
        <v>84</v>
      </c>
      <c r="J11" s="18"/>
      <c r="K11" s="36">
        <f>F34</f>
        <v>3469.0199999999995</v>
      </c>
      <c r="L11" s="18"/>
      <c r="M11" s="18" t="s">
        <v>83</v>
      </c>
      <c r="N11" s="18"/>
      <c r="O11" s="36">
        <v>0</v>
      </c>
      <c r="R11" s="5" t="s">
        <v>15</v>
      </c>
      <c r="S11" s="13">
        <f>Main!K360</f>
        <v>0</v>
      </c>
      <c r="T11" s="22">
        <f>O11+F11+F26</f>
        <v>126</v>
      </c>
    </row>
    <row r="12" spans="1:21" x14ac:dyDescent="0.4">
      <c r="A12" s="17" t="s">
        <v>85</v>
      </c>
      <c r="B12" s="17" t="s">
        <v>104</v>
      </c>
      <c r="C12" s="36">
        <f>GETPIVOTDATA("Sum of Income",Exhibitions!$A$3,"Category","Submissions")</f>
        <v>2604.98</v>
      </c>
      <c r="D12" s="18"/>
      <c r="E12" s="18"/>
      <c r="F12" s="36">
        <f>SUM(F5:F11)</f>
        <v>5586.68</v>
      </c>
      <c r="G12" s="18"/>
      <c r="H12" s="18"/>
      <c r="I12" s="18"/>
      <c r="J12" s="18"/>
      <c r="K12" s="18"/>
      <c r="L12" s="18"/>
      <c r="M12" s="18" t="s">
        <v>95</v>
      </c>
      <c r="N12" s="18"/>
      <c r="O12" s="36">
        <v>0</v>
      </c>
    </row>
    <row r="13" spans="1:21" x14ac:dyDescent="0.4">
      <c r="A13" s="17"/>
      <c r="B13" s="17"/>
      <c r="C13" s="18"/>
      <c r="D13" s="18"/>
      <c r="E13" s="18"/>
      <c r="F13" s="36"/>
      <c r="G13" s="18"/>
      <c r="H13" s="18"/>
      <c r="I13" s="18"/>
      <c r="J13" s="18"/>
      <c r="K13" s="18"/>
      <c r="L13" s="18"/>
      <c r="M13" s="18" t="s">
        <v>5</v>
      </c>
      <c r="N13" s="18"/>
      <c r="O13" s="37">
        <v>120</v>
      </c>
      <c r="R13" s="5" t="s">
        <v>6</v>
      </c>
      <c r="S13" s="13">
        <f>Main!M360</f>
        <v>750</v>
      </c>
      <c r="T13" s="22">
        <f>SUM(O5:O7,O9:O10)+O12</f>
        <v>3712.27</v>
      </c>
    </row>
    <row r="14" spans="1:21" x14ac:dyDescent="0.4">
      <c r="A14" s="17"/>
      <c r="B14" s="17"/>
      <c r="C14" s="18"/>
      <c r="D14" s="18"/>
      <c r="E14" s="18" t="s">
        <v>86</v>
      </c>
      <c r="F14" s="36">
        <f>C16-F12</f>
        <v>-1711.5299999999997</v>
      </c>
      <c r="G14" s="18"/>
      <c r="H14" s="18"/>
      <c r="I14" s="18"/>
      <c r="J14" s="18"/>
      <c r="K14" s="19" t="s">
        <v>87</v>
      </c>
      <c r="L14" s="18"/>
      <c r="R14" s="5" t="s">
        <v>7</v>
      </c>
      <c r="S14" s="13">
        <f>Main!N360</f>
        <v>0</v>
      </c>
      <c r="T14" s="9">
        <f ca="1">O8</f>
        <v>481.52</v>
      </c>
    </row>
    <row r="15" spans="1:21" x14ac:dyDescent="0.4">
      <c r="A15" s="17"/>
      <c r="B15" s="17"/>
      <c r="D15" s="18"/>
      <c r="E15" s="18"/>
      <c r="F15" s="36"/>
      <c r="G15" s="18"/>
      <c r="H15" s="18"/>
      <c r="I15" s="18"/>
      <c r="J15" s="18"/>
      <c r="K15" s="36">
        <f>SUM(K4:K11)</f>
        <v>12372.169999999998</v>
      </c>
      <c r="L15" s="18"/>
      <c r="M15" s="18"/>
      <c r="N15" s="18"/>
      <c r="O15" s="36">
        <f ca="1">SUM(O4:O13)</f>
        <v>5230.3899999999994</v>
      </c>
      <c r="R15" s="5" t="s">
        <v>8</v>
      </c>
      <c r="S15" s="13">
        <f>Main!O360</f>
        <v>0</v>
      </c>
      <c r="T15" s="22">
        <f>O4</f>
        <v>916.6</v>
      </c>
    </row>
    <row r="16" spans="1:21" ht="13.5" thickBot="1" x14ac:dyDescent="0.45">
      <c r="A16" s="17"/>
      <c r="B16" s="17"/>
      <c r="C16" s="38">
        <f>SUM(C7:C12)</f>
        <v>3875.1500000000005</v>
      </c>
      <c r="D16" s="18"/>
      <c r="E16" s="18"/>
      <c r="F16" s="38">
        <f>F12+F14</f>
        <v>3875.1500000000005</v>
      </c>
      <c r="G16" s="18"/>
      <c r="H16" s="18"/>
      <c r="I16" s="18"/>
      <c r="J16" s="18"/>
      <c r="K16" s="18"/>
      <c r="L16" s="18"/>
      <c r="M16" s="18"/>
      <c r="N16" s="18"/>
      <c r="O16" s="18"/>
      <c r="R16" s="5" t="s">
        <v>9</v>
      </c>
    </row>
    <row r="17" spans="1:22" ht="13.5" thickTop="1" x14ac:dyDescent="0.4">
      <c r="A17" s="17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88</v>
      </c>
      <c r="N17" s="18"/>
      <c r="O17" s="36">
        <f ca="1">K15-O15</f>
        <v>7141.7799999999988</v>
      </c>
      <c r="P17" s="22"/>
      <c r="R17" s="5" t="s">
        <v>3</v>
      </c>
      <c r="S17" s="13">
        <f>Main!Q360</f>
        <v>0</v>
      </c>
      <c r="T17" s="22" t="e">
        <f>#REF!</f>
        <v>#REF!</v>
      </c>
    </row>
    <row r="18" spans="1:22" x14ac:dyDescent="0.4">
      <c r="A18" s="17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R18" s="5" t="s">
        <v>4</v>
      </c>
      <c r="S18" s="13">
        <f>Main!R360-Main!H360</f>
        <v>0</v>
      </c>
      <c r="T18" s="9">
        <f>SUM(F6:F9,F22:F25)</f>
        <v>9440.9600000000009</v>
      </c>
      <c r="U18" s="13">
        <f>S18-T18</f>
        <v>-9440.9600000000009</v>
      </c>
    </row>
    <row r="19" spans="1:22" ht="13.5" thickBot="1" x14ac:dyDescent="0.45">
      <c r="A19" s="16" t="s">
        <v>103</v>
      </c>
      <c r="B19" s="17"/>
      <c r="C19" s="18"/>
      <c r="D19" s="18"/>
      <c r="E19" s="18"/>
      <c r="F19" s="18"/>
      <c r="G19" s="18"/>
      <c r="H19" s="18"/>
      <c r="I19" s="18"/>
      <c r="J19" s="18"/>
      <c r="K19" s="38">
        <f>K15</f>
        <v>12372.169999999998</v>
      </c>
      <c r="L19" s="18"/>
      <c r="M19" s="18"/>
      <c r="N19" s="18"/>
      <c r="O19" s="38">
        <f ca="1">O15+O17</f>
        <v>12372.169999999998</v>
      </c>
      <c r="R19" s="5" t="s">
        <v>10</v>
      </c>
      <c r="S19" s="13">
        <f>Main!S360</f>
        <v>0</v>
      </c>
      <c r="T19" s="22">
        <f>F5+F21</f>
        <v>800</v>
      </c>
    </row>
    <row r="20" spans="1:22" ht="13.5" thickTop="1" x14ac:dyDescent="0.4">
      <c r="A20" s="17" t="s">
        <v>2</v>
      </c>
      <c r="B20" s="17" t="s">
        <v>3656</v>
      </c>
      <c r="C20" s="29">
        <f>GETPIVOTDATA("Sum of Income",Exhibitions!$A$19,"Category","Sales cr")</f>
        <v>8953.36</v>
      </c>
      <c r="D20" s="18"/>
      <c r="E20" s="18" t="s">
        <v>3702</v>
      </c>
      <c r="F20" s="36">
        <v>344.05</v>
      </c>
      <c r="G20" s="18"/>
      <c r="H20" s="18"/>
      <c r="I20" s="18"/>
      <c r="J20" s="18"/>
      <c r="K20" s="18"/>
      <c r="L20" s="18"/>
      <c r="M20" s="18"/>
      <c r="N20" s="18"/>
      <c r="O20" s="18"/>
    </row>
    <row r="21" spans="1:22" x14ac:dyDescent="0.4">
      <c r="A21" s="17" t="s">
        <v>76</v>
      </c>
      <c r="B21" s="17"/>
      <c r="C21" s="29">
        <f>GETPIVOTDATA("Sum of Expenditure",Exhibitions!$A$19,"Category","Sales db")</f>
        <v>6761.25</v>
      </c>
      <c r="D21" s="18"/>
      <c r="E21" s="18" t="s">
        <v>10</v>
      </c>
      <c r="F21" s="36">
        <v>200</v>
      </c>
      <c r="G21" s="18"/>
      <c r="H21" s="18"/>
      <c r="I21" s="18"/>
      <c r="J21" s="18"/>
      <c r="K21" s="18"/>
      <c r="L21" s="20" t="s">
        <v>89</v>
      </c>
      <c r="M21" s="18"/>
      <c r="N21" s="18"/>
      <c r="O21" s="18"/>
      <c r="S21" s="5">
        <f>SUM(S10:S19)</f>
        <v>750</v>
      </c>
      <c r="T21" s="5" t="e">
        <f ca="1">SUM(T10:T19)</f>
        <v>#REF!</v>
      </c>
      <c r="U21" s="22">
        <f ca="1">O15+F12+F27</f>
        <v>16116.4</v>
      </c>
      <c r="V21" s="22">
        <f ca="1">S21-U21</f>
        <v>-15366.4</v>
      </c>
    </row>
    <row r="22" spans="1:22" x14ac:dyDescent="0.4">
      <c r="A22" s="17"/>
      <c r="B22" s="17"/>
      <c r="C22" s="36">
        <f>C20-C21</f>
        <v>2192.1100000000006</v>
      </c>
      <c r="D22" s="18"/>
      <c r="E22" s="18" t="s">
        <v>3658</v>
      </c>
      <c r="F22" s="36">
        <v>1518</v>
      </c>
      <c r="G22" s="18"/>
      <c r="H22" s="18"/>
      <c r="I22" s="20" t="s">
        <v>97</v>
      </c>
      <c r="J22" s="18"/>
      <c r="K22" s="18"/>
      <c r="L22" s="18"/>
      <c r="M22" s="20" t="s">
        <v>3714</v>
      </c>
      <c r="N22" s="18"/>
      <c r="O22" s="18"/>
    </row>
    <row r="23" spans="1:22" x14ac:dyDescent="0.4">
      <c r="A23" s="17"/>
      <c r="B23" s="17"/>
      <c r="C23" s="36"/>
      <c r="D23" s="18"/>
      <c r="E23" s="18" t="s">
        <v>96</v>
      </c>
      <c r="F23" s="36">
        <v>1500</v>
      </c>
      <c r="G23" s="18"/>
      <c r="H23" s="18"/>
      <c r="I23" s="18" t="s">
        <v>90</v>
      </c>
      <c r="J23" s="18"/>
      <c r="K23" s="36">
        <f>'Savings account'!F2+Main!T2</f>
        <v>21358.95</v>
      </c>
      <c r="L23" s="18"/>
      <c r="M23" s="18" t="s">
        <v>90</v>
      </c>
      <c r="N23" s="18"/>
      <c r="O23" s="36" t="e">
        <f>'Savings account'!F15+'Current account'!F400</f>
        <v>#VALUE!</v>
      </c>
      <c r="S23" s="13">
        <f>SUM(S4:S6)-SUM(S10:S19)</f>
        <v>-750</v>
      </c>
      <c r="T23" s="13" t="e">
        <f ca="1">SUM(T4:T6)-SUM(T10:T19)</f>
        <v>#REF!</v>
      </c>
      <c r="U23" s="13" t="e">
        <f ca="1">S23-T23</f>
        <v>#REF!</v>
      </c>
    </row>
    <row r="24" spans="1:22" x14ac:dyDescent="0.4">
      <c r="A24" s="17"/>
      <c r="B24" s="17"/>
      <c r="C24" s="36"/>
      <c r="D24" s="18"/>
      <c r="E24" s="18" t="s">
        <v>79</v>
      </c>
      <c r="F24" s="36">
        <v>1157.28</v>
      </c>
      <c r="G24" s="18"/>
      <c r="H24" s="18"/>
      <c r="I24" s="18"/>
      <c r="J24" s="18"/>
      <c r="K24" s="19"/>
      <c r="L24" s="18"/>
      <c r="M24" s="18"/>
      <c r="N24" s="18"/>
      <c r="O24" s="18"/>
    </row>
    <row r="25" spans="1:22" x14ac:dyDescent="0.4">
      <c r="A25" s="17" t="s">
        <v>2115</v>
      </c>
      <c r="B25" s="17"/>
      <c r="C25" s="29">
        <f>GETPIVOTDATA("Sum of Income",Exhibitions!$A$19,"Category","Bar sales")</f>
        <v>280.27</v>
      </c>
      <c r="D25" s="18"/>
      <c r="E25" s="18" t="s">
        <v>81</v>
      </c>
      <c r="F25" s="36">
        <v>454</v>
      </c>
      <c r="G25" s="18"/>
      <c r="H25" s="18"/>
      <c r="I25" s="18"/>
      <c r="J25" s="18"/>
      <c r="K25" s="36">
        <f>K23</f>
        <v>21358.95</v>
      </c>
      <c r="L25" s="18"/>
      <c r="M25" s="18"/>
      <c r="N25" s="18"/>
      <c r="O25" s="18"/>
    </row>
    <row r="26" spans="1:22" x14ac:dyDescent="0.4">
      <c r="A26" s="17"/>
      <c r="B26" s="17"/>
      <c r="C26" s="36"/>
      <c r="D26" s="18"/>
      <c r="E26" s="18" t="s">
        <v>5</v>
      </c>
      <c r="F26" s="36">
        <v>126</v>
      </c>
      <c r="G26" s="18"/>
      <c r="H26" s="18"/>
      <c r="I26" s="18"/>
      <c r="J26" s="18"/>
      <c r="K26" s="18"/>
      <c r="L26" s="18"/>
      <c r="M26" s="18"/>
      <c r="N26" s="18"/>
      <c r="O26" s="18"/>
    </row>
    <row r="27" spans="1:22" x14ac:dyDescent="0.4">
      <c r="A27" s="17" t="s">
        <v>85</v>
      </c>
      <c r="B27" s="17" t="s">
        <v>3657</v>
      </c>
      <c r="C27" s="29">
        <f>GETPIVOTDATA("Sum of Income",Exhibitions!$A$19,"Category","Submissions")</f>
        <v>8007.4999999999991</v>
      </c>
      <c r="D27" s="18"/>
      <c r="E27" s="18"/>
      <c r="F27" s="36">
        <f>SUM(F20:F26)</f>
        <v>5299.33</v>
      </c>
      <c r="G27" s="18"/>
      <c r="H27" s="18"/>
      <c r="I27" s="18"/>
      <c r="J27" s="18"/>
      <c r="K27" s="18"/>
      <c r="L27" s="18"/>
      <c r="M27" s="18"/>
      <c r="N27" s="18"/>
      <c r="O27" s="18"/>
    </row>
    <row r="28" spans="1:22" x14ac:dyDescent="0.4">
      <c r="A28" s="17"/>
      <c r="B28" s="17"/>
      <c r="C28" s="18"/>
      <c r="D28" s="18"/>
      <c r="E28" s="18"/>
      <c r="F28" s="18"/>
      <c r="G28" s="18"/>
      <c r="H28" s="18"/>
      <c r="I28" s="18" t="s">
        <v>88</v>
      </c>
      <c r="J28" s="18"/>
      <c r="K28" s="36">
        <f ca="1">O17</f>
        <v>7141.7799999999988</v>
      </c>
      <c r="L28" s="18"/>
      <c r="M28" s="18"/>
      <c r="N28" s="18"/>
      <c r="O28" s="18"/>
    </row>
    <row r="29" spans="1:22" x14ac:dyDescent="0.4">
      <c r="A29" s="17"/>
      <c r="B29" s="17"/>
      <c r="C29" s="18"/>
      <c r="D29" s="18"/>
      <c r="E29" s="18" t="s">
        <v>86</v>
      </c>
      <c r="F29" s="36">
        <f>C31-F27</f>
        <v>5180.5499999999993</v>
      </c>
      <c r="G29" s="18"/>
      <c r="H29" s="18"/>
      <c r="I29" s="18"/>
      <c r="J29" s="18"/>
      <c r="K29" s="18"/>
      <c r="L29" s="18"/>
      <c r="M29" s="18"/>
      <c r="N29" s="18"/>
      <c r="O29" s="18"/>
    </row>
    <row r="30" spans="1:22" ht="13.5" thickBot="1" x14ac:dyDescent="0.45">
      <c r="A30" s="17"/>
      <c r="B30" s="17"/>
      <c r="D30" s="18"/>
      <c r="E30" s="18"/>
      <c r="F30" s="18"/>
      <c r="G30" s="18"/>
      <c r="H30" s="18"/>
      <c r="I30" s="18"/>
      <c r="J30" s="18"/>
      <c r="K30" s="38">
        <f ca="1">K25+K28</f>
        <v>28500.73</v>
      </c>
      <c r="L30" s="18"/>
      <c r="M30" s="18"/>
      <c r="N30" s="18"/>
      <c r="O30" s="38" t="e">
        <f>O23</f>
        <v>#VALUE!</v>
      </c>
    </row>
    <row r="31" spans="1:22" ht="13.9" thickTop="1" thickBot="1" x14ac:dyDescent="0.45">
      <c r="C31" s="38">
        <f>SUM(C22:C27)</f>
        <v>10479.879999999999</v>
      </c>
      <c r="E31" s="18"/>
      <c r="F31" s="38">
        <f>F27+F29</f>
        <v>10479.879999999999</v>
      </c>
    </row>
    <row r="32" spans="1:22" ht="13.5" thickTop="1" x14ac:dyDescent="0.4"/>
    <row r="33" spans="1:6" x14ac:dyDescent="0.4">
      <c r="B33" s="17"/>
      <c r="C33" s="18"/>
      <c r="D33" s="18"/>
    </row>
    <row r="34" spans="1:6" ht="13.5" thickBot="1" x14ac:dyDescent="0.45">
      <c r="A34" s="15" t="s">
        <v>91</v>
      </c>
      <c r="E34" s="18"/>
      <c r="F34" s="41">
        <f>F29+F14</f>
        <v>3469.0199999999995</v>
      </c>
    </row>
    <row r="35" spans="1:6" ht="13.5" thickTop="1" x14ac:dyDescent="0.4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G29"/>
  <sheetViews>
    <sheetView topLeftCell="A5" workbookViewId="0">
      <selection activeCell="F5" sqref="F1:F1048576"/>
    </sheetView>
  </sheetViews>
  <sheetFormatPr defaultRowHeight="12.75" x14ac:dyDescent="0.35"/>
  <cols>
    <col min="1" max="1" width="21.46484375" bestFit="1" customWidth="1"/>
    <col min="2" max="2" width="13.73046875" bestFit="1" customWidth="1"/>
    <col min="3" max="3" width="18" bestFit="1" customWidth="1"/>
    <col min="4" max="4" width="23.59765625" bestFit="1" customWidth="1"/>
    <col min="5" max="5" width="13" bestFit="1" customWidth="1"/>
    <col min="6" max="6" width="13.73046875" bestFit="1" customWidth="1"/>
    <col min="7" max="7" width="18" bestFit="1" customWidth="1"/>
    <col min="8" max="18" width="23.59765625" bestFit="1" customWidth="1"/>
    <col min="19" max="20" width="11.06640625" bestFit="1" customWidth="1"/>
    <col min="21" max="21" width="15" bestFit="1" customWidth="1"/>
    <col min="22" max="22" width="13.33203125" bestFit="1" customWidth="1"/>
    <col min="23" max="23" width="15" bestFit="1" customWidth="1"/>
    <col min="24" max="24" width="13.33203125" bestFit="1" customWidth="1"/>
    <col min="25" max="25" width="15" bestFit="1" customWidth="1"/>
    <col min="26" max="26" width="13.33203125" bestFit="1" customWidth="1"/>
    <col min="27" max="27" width="15" bestFit="1" customWidth="1"/>
    <col min="28" max="28" width="13.33203125" bestFit="1" customWidth="1"/>
    <col min="29" max="29" width="15" bestFit="1" customWidth="1"/>
    <col min="30" max="30" width="23.59765625" bestFit="1" customWidth="1"/>
    <col min="31" max="31" width="15" bestFit="1" customWidth="1"/>
    <col min="32" max="32" width="13.33203125" bestFit="1" customWidth="1"/>
    <col min="33" max="33" width="15" bestFit="1" customWidth="1"/>
    <col min="34" max="34" width="13.33203125" bestFit="1" customWidth="1"/>
    <col min="35" max="35" width="15" bestFit="1" customWidth="1"/>
    <col min="36" max="36" width="13.33203125" bestFit="1" customWidth="1"/>
    <col min="37" max="37" width="15" bestFit="1" customWidth="1"/>
    <col min="38" max="38" width="18.33203125" bestFit="1" customWidth="1"/>
    <col min="39" max="39" width="20" bestFit="1" customWidth="1"/>
    <col min="40" max="41" width="6.9296875" bestFit="1" customWidth="1"/>
    <col min="42" max="42" width="5.796875" bestFit="1" customWidth="1"/>
    <col min="43" max="45" width="6.9296875" bestFit="1" customWidth="1"/>
    <col min="46" max="46" width="5.796875" bestFit="1" customWidth="1"/>
    <col min="47" max="49" width="6.9296875" bestFit="1" customWidth="1"/>
    <col min="50" max="50" width="6.73046875" bestFit="1" customWidth="1"/>
    <col min="51" max="51" width="11.06640625" bestFit="1" customWidth="1"/>
    <col min="52" max="52" width="15" bestFit="1" customWidth="1"/>
    <col min="53" max="53" width="13.33203125" bestFit="1" customWidth="1"/>
    <col min="54" max="54" width="15" bestFit="1" customWidth="1"/>
    <col min="55" max="55" width="13.33203125" bestFit="1" customWidth="1"/>
    <col min="56" max="56" width="15" bestFit="1" customWidth="1"/>
    <col min="57" max="57" width="13.33203125" bestFit="1" customWidth="1"/>
    <col min="58" max="58" width="15" bestFit="1" customWidth="1"/>
    <col min="59" max="59" width="13.33203125" bestFit="1" customWidth="1"/>
    <col min="60" max="60" width="15" bestFit="1" customWidth="1"/>
    <col min="61" max="61" width="13.33203125" bestFit="1" customWidth="1"/>
    <col min="62" max="62" width="15" bestFit="1" customWidth="1"/>
    <col min="63" max="63" width="13.33203125" bestFit="1" customWidth="1"/>
    <col min="64" max="64" width="15" bestFit="1" customWidth="1"/>
    <col min="65" max="65" width="13.33203125" bestFit="1" customWidth="1"/>
    <col min="66" max="66" width="15" bestFit="1" customWidth="1"/>
    <col min="67" max="67" width="13.33203125" bestFit="1" customWidth="1"/>
    <col min="68" max="68" width="15" bestFit="1" customWidth="1"/>
    <col min="69" max="69" width="13.33203125" bestFit="1" customWidth="1"/>
    <col min="70" max="70" width="15" bestFit="1" customWidth="1"/>
    <col min="71" max="71" width="13.33203125" bestFit="1" customWidth="1"/>
    <col min="72" max="72" width="15" bestFit="1" customWidth="1"/>
    <col min="73" max="73" width="13.33203125" bestFit="1" customWidth="1"/>
    <col min="74" max="74" width="15" bestFit="1" customWidth="1"/>
    <col min="75" max="75" width="13.33203125" bestFit="1" customWidth="1"/>
    <col min="76" max="76" width="15" bestFit="1" customWidth="1"/>
    <col min="77" max="77" width="13.33203125" bestFit="1" customWidth="1"/>
    <col min="78" max="78" width="15" bestFit="1" customWidth="1"/>
    <col min="79" max="79" width="13.33203125" bestFit="1" customWidth="1"/>
    <col min="80" max="80" width="15" bestFit="1" customWidth="1"/>
    <col min="81" max="81" width="13.33203125" bestFit="1" customWidth="1"/>
    <col min="82" max="82" width="15" bestFit="1" customWidth="1"/>
    <col min="83" max="83" width="13.33203125" bestFit="1" customWidth="1"/>
    <col min="84" max="84" width="15" bestFit="1" customWidth="1"/>
    <col min="85" max="85" width="13.33203125" bestFit="1" customWidth="1"/>
    <col min="86" max="86" width="15" bestFit="1" customWidth="1"/>
    <col min="87" max="87" width="13.33203125" bestFit="1" customWidth="1"/>
    <col min="88" max="88" width="15" bestFit="1" customWidth="1"/>
    <col min="89" max="89" width="13.33203125" bestFit="1" customWidth="1"/>
    <col min="90" max="90" width="15" bestFit="1" customWidth="1"/>
    <col min="91" max="91" width="13.33203125" bestFit="1" customWidth="1"/>
    <col min="92" max="92" width="15" bestFit="1" customWidth="1"/>
    <col min="93" max="93" width="13.33203125" bestFit="1" customWidth="1"/>
    <col min="94" max="94" width="15" bestFit="1" customWidth="1"/>
    <col min="95" max="95" width="13.33203125" bestFit="1" customWidth="1"/>
    <col min="96" max="96" width="15" bestFit="1" customWidth="1"/>
    <col min="97" max="97" width="13.33203125" bestFit="1" customWidth="1"/>
    <col min="98" max="98" width="15" bestFit="1" customWidth="1"/>
    <col min="99" max="99" width="13.33203125" bestFit="1" customWidth="1"/>
    <col min="100" max="100" width="20" bestFit="1" customWidth="1"/>
    <col min="101" max="101" width="18.33203125" bestFit="1" customWidth="1"/>
    <col min="102" max="102" width="15" bestFit="1" customWidth="1"/>
    <col min="103" max="103" width="13.33203125" bestFit="1" customWidth="1"/>
    <col min="104" max="104" width="21.265625" bestFit="1" customWidth="1"/>
    <col min="105" max="105" width="19.53125" bestFit="1" customWidth="1"/>
    <col min="106" max="106" width="15" bestFit="1" customWidth="1"/>
    <col min="107" max="107" width="13.33203125" bestFit="1" customWidth="1"/>
    <col min="108" max="108" width="21.265625" bestFit="1" customWidth="1"/>
    <col min="109" max="109" width="19.53125" bestFit="1" customWidth="1"/>
    <col min="110" max="110" width="15" bestFit="1" customWidth="1"/>
    <col min="111" max="111" width="13.33203125" bestFit="1" customWidth="1"/>
    <col min="112" max="112" width="21.265625" bestFit="1" customWidth="1"/>
    <col min="113" max="113" width="19.53125" bestFit="1" customWidth="1"/>
    <col min="114" max="114" width="15" bestFit="1" customWidth="1"/>
    <col min="115" max="115" width="13.33203125" bestFit="1" customWidth="1"/>
    <col min="116" max="116" width="21.265625" bestFit="1" customWidth="1"/>
    <col min="117" max="117" width="19.53125" bestFit="1" customWidth="1"/>
    <col min="118" max="118" width="15" bestFit="1" customWidth="1"/>
    <col min="119" max="119" width="13.33203125" bestFit="1" customWidth="1"/>
    <col min="120" max="120" width="21.265625" bestFit="1" customWidth="1"/>
    <col min="121" max="121" width="19.53125" bestFit="1" customWidth="1"/>
    <col min="122" max="122" width="15" bestFit="1" customWidth="1"/>
    <col min="123" max="123" width="13.33203125" bestFit="1" customWidth="1"/>
    <col min="124" max="124" width="21.265625" bestFit="1" customWidth="1"/>
    <col min="125" max="125" width="19.53125" bestFit="1" customWidth="1"/>
    <col min="126" max="126" width="15" bestFit="1" customWidth="1"/>
    <col min="127" max="127" width="13.33203125" bestFit="1" customWidth="1"/>
    <col min="128" max="128" width="20.19921875" bestFit="1" customWidth="1"/>
    <col min="129" max="129" width="18.46484375" bestFit="1" customWidth="1"/>
    <col min="130" max="130" width="15" bestFit="1" customWidth="1"/>
    <col min="131" max="131" width="13.33203125" bestFit="1" customWidth="1"/>
    <col min="132" max="132" width="21.265625" bestFit="1" customWidth="1"/>
    <col min="133" max="133" width="19.53125" bestFit="1" customWidth="1"/>
    <col min="134" max="134" width="15" bestFit="1" customWidth="1"/>
    <col min="135" max="135" width="13.33203125" bestFit="1" customWidth="1"/>
    <col min="136" max="136" width="21.265625" bestFit="1" customWidth="1"/>
    <col min="137" max="137" width="19.53125" bestFit="1" customWidth="1"/>
    <col min="138" max="138" width="15" bestFit="1" customWidth="1"/>
    <col min="139" max="139" width="13.33203125" bestFit="1" customWidth="1"/>
    <col min="140" max="140" width="21.265625" bestFit="1" customWidth="1"/>
    <col min="141" max="141" width="19.53125" bestFit="1" customWidth="1"/>
    <col min="142" max="142" width="15" bestFit="1" customWidth="1"/>
    <col min="143" max="143" width="13.33203125" bestFit="1" customWidth="1"/>
    <col min="144" max="144" width="21.265625" bestFit="1" customWidth="1"/>
    <col min="145" max="145" width="19.53125" bestFit="1" customWidth="1"/>
    <col min="146" max="146" width="15" bestFit="1" customWidth="1"/>
    <col min="147" max="147" width="13.33203125" bestFit="1" customWidth="1"/>
    <col min="148" max="148" width="21.265625" bestFit="1" customWidth="1"/>
    <col min="149" max="149" width="19.53125" bestFit="1" customWidth="1"/>
    <col min="150" max="150" width="15" bestFit="1" customWidth="1"/>
    <col min="151" max="151" width="13.33203125" bestFit="1" customWidth="1"/>
    <col min="152" max="152" width="21.265625" bestFit="1" customWidth="1"/>
    <col min="153" max="153" width="19.53125" bestFit="1" customWidth="1"/>
    <col min="154" max="154" width="15" bestFit="1" customWidth="1"/>
    <col min="155" max="155" width="13.33203125" bestFit="1" customWidth="1"/>
    <col min="156" max="156" width="21.265625" bestFit="1" customWidth="1"/>
    <col min="157" max="157" width="19.53125" bestFit="1" customWidth="1"/>
    <col min="158" max="158" width="15" bestFit="1" customWidth="1"/>
    <col min="159" max="159" width="13.33203125" bestFit="1" customWidth="1"/>
    <col min="160" max="160" width="21.265625" bestFit="1" customWidth="1"/>
    <col min="161" max="161" width="19.53125" bestFit="1" customWidth="1"/>
    <col min="162" max="162" width="15" bestFit="1" customWidth="1"/>
    <col min="163" max="163" width="13.33203125" bestFit="1" customWidth="1"/>
    <col min="164" max="164" width="20.19921875" bestFit="1" customWidth="1"/>
    <col min="165" max="165" width="18.46484375" bestFit="1" customWidth="1"/>
    <col min="166" max="166" width="15" bestFit="1" customWidth="1"/>
    <col min="167" max="167" width="13.33203125" bestFit="1" customWidth="1"/>
    <col min="168" max="168" width="21.265625" bestFit="1" customWidth="1"/>
    <col min="169" max="169" width="19.53125" bestFit="1" customWidth="1"/>
    <col min="170" max="170" width="15" bestFit="1" customWidth="1"/>
    <col min="171" max="171" width="13.33203125" bestFit="1" customWidth="1"/>
    <col min="172" max="172" width="21.265625" bestFit="1" customWidth="1"/>
    <col min="173" max="173" width="19.53125" bestFit="1" customWidth="1"/>
    <col min="174" max="174" width="15" bestFit="1" customWidth="1"/>
    <col min="175" max="175" width="13.33203125" bestFit="1" customWidth="1"/>
    <col min="176" max="176" width="21.265625" bestFit="1" customWidth="1"/>
    <col min="177" max="177" width="19.53125" bestFit="1" customWidth="1"/>
    <col min="178" max="178" width="15" bestFit="1" customWidth="1"/>
    <col min="179" max="179" width="13.33203125" bestFit="1" customWidth="1"/>
    <col min="180" max="180" width="20.19921875" bestFit="1" customWidth="1"/>
    <col min="181" max="181" width="18.46484375" bestFit="1" customWidth="1"/>
    <col min="182" max="182" width="15" bestFit="1" customWidth="1"/>
    <col min="183" max="183" width="13.33203125" bestFit="1" customWidth="1"/>
    <col min="184" max="184" width="21.265625" bestFit="1" customWidth="1"/>
    <col min="185" max="185" width="19.53125" bestFit="1" customWidth="1"/>
    <col min="186" max="186" width="15" bestFit="1" customWidth="1"/>
    <col min="187" max="187" width="13.33203125" bestFit="1" customWidth="1"/>
    <col min="188" max="188" width="21.265625" bestFit="1" customWidth="1"/>
    <col min="189" max="189" width="19.53125" bestFit="1" customWidth="1"/>
    <col min="190" max="190" width="15" bestFit="1" customWidth="1"/>
    <col min="191" max="191" width="13.33203125" bestFit="1" customWidth="1"/>
    <col min="192" max="192" width="21.265625" bestFit="1" customWidth="1"/>
    <col min="193" max="193" width="19.53125" bestFit="1" customWidth="1"/>
    <col min="194" max="194" width="15" bestFit="1" customWidth="1"/>
    <col min="195" max="195" width="13.33203125" bestFit="1" customWidth="1"/>
    <col min="196" max="196" width="15" bestFit="1" customWidth="1"/>
    <col min="197" max="197" width="13.33203125" bestFit="1" customWidth="1"/>
    <col min="198" max="198" width="15" bestFit="1" customWidth="1"/>
    <col min="199" max="199" width="13.33203125" bestFit="1" customWidth="1"/>
    <col min="200" max="200" width="15" bestFit="1" customWidth="1"/>
    <col min="201" max="201" width="13.33203125" bestFit="1" customWidth="1"/>
    <col min="202" max="202" width="15" bestFit="1" customWidth="1"/>
    <col min="203" max="203" width="13.33203125" bestFit="1" customWidth="1"/>
    <col min="204" max="204" width="15" bestFit="1" customWidth="1"/>
    <col min="205" max="205" width="13.33203125" bestFit="1" customWidth="1"/>
    <col min="206" max="206" width="15" bestFit="1" customWidth="1"/>
    <col min="207" max="207" width="13.33203125" bestFit="1" customWidth="1"/>
    <col min="208" max="208" width="15" bestFit="1" customWidth="1"/>
    <col min="209" max="209" width="13.33203125" bestFit="1" customWidth="1"/>
    <col min="210" max="210" width="15" bestFit="1" customWidth="1"/>
    <col min="211" max="211" width="13.33203125" bestFit="1" customWidth="1"/>
    <col min="212" max="212" width="15" bestFit="1" customWidth="1"/>
    <col min="213" max="213" width="13.33203125" bestFit="1" customWidth="1"/>
    <col min="214" max="214" width="15" bestFit="1" customWidth="1"/>
    <col min="215" max="215" width="13.33203125" bestFit="1" customWidth="1"/>
    <col min="216" max="216" width="15" bestFit="1" customWidth="1"/>
    <col min="217" max="217" width="13.33203125" bestFit="1" customWidth="1"/>
    <col min="218" max="218" width="15" bestFit="1" customWidth="1"/>
    <col min="219" max="219" width="13.33203125" bestFit="1" customWidth="1"/>
    <col min="220" max="220" width="15" bestFit="1" customWidth="1"/>
    <col min="221" max="221" width="13.33203125" bestFit="1" customWidth="1"/>
    <col min="222" max="222" width="15" bestFit="1" customWidth="1"/>
    <col min="223" max="223" width="13.33203125" bestFit="1" customWidth="1"/>
    <col min="224" max="224" width="15" bestFit="1" customWidth="1"/>
    <col min="225" max="225" width="13.33203125" bestFit="1" customWidth="1"/>
    <col min="226" max="226" width="15" bestFit="1" customWidth="1"/>
    <col min="227" max="227" width="13.33203125" bestFit="1" customWidth="1"/>
    <col min="228" max="228" width="15" bestFit="1" customWidth="1"/>
    <col min="229" max="229" width="13.33203125" bestFit="1" customWidth="1"/>
    <col min="230" max="230" width="21.53125" bestFit="1" customWidth="1"/>
    <col min="231" max="232" width="20" bestFit="1" customWidth="1"/>
    <col min="233" max="233" width="18.33203125" bestFit="1" customWidth="1"/>
  </cols>
  <sheetData>
    <row r="3" spans="1:7" x14ac:dyDescent="0.35">
      <c r="A3" s="27" t="s">
        <v>504</v>
      </c>
      <c r="B3" t="s">
        <v>849</v>
      </c>
      <c r="C3" t="s">
        <v>850</v>
      </c>
    </row>
    <row r="4" spans="1:7" x14ac:dyDescent="0.35">
      <c r="A4" s="28" t="s">
        <v>6</v>
      </c>
      <c r="C4">
        <v>1245.98</v>
      </c>
      <c r="E4" s="27" t="s">
        <v>504</v>
      </c>
      <c r="F4" t="s">
        <v>849</v>
      </c>
      <c r="G4" t="s">
        <v>850</v>
      </c>
    </row>
    <row r="5" spans="1:7" x14ac:dyDescent="0.35">
      <c r="A5" s="28" t="s">
        <v>738</v>
      </c>
      <c r="B5">
        <v>100</v>
      </c>
      <c r="E5" s="28" t="s">
        <v>795</v>
      </c>
      <c r="F5">
        <v>6507.65</v>
      </c>
      <c r="G5">
        <v>8219.18</v>
      </c>
    </row>
    <row r="6" spans="1:7" x14ac:dyDescent="0.35">
      <c r="A6" s="28" t="s">
        <v>10</v>
      </c>
      <c r="C6">
        <v>800</v>
      </c>
      <c r="E6" s="28" t="s">
        <v>796</v>
      </c>
      <c r="F6">
        <v>17241.13</v>
      </c>
      <c r="G6">
        <v>12060.58</v>
      </c>
    </row>
    <row r="7" spans="1:7" x14ac:dyDescent="0.35">
      <c r="A7" s="28" t="s">
        <v>8</v>
      </c>
      <c r="C7">
        <v>916.6</v>
      </c>
      <c r="E7" s="28" t="s">
        <v>506</v>
      </c>
      <c r="F7">
        <v>8555.64</v>
      </c>
      <c r="G7">
        <v>11230.39</v>
      </c>
    </row>
    <row r="8" spans="1:7" x14ac:dyDescent="0.35">
      <c r="A8" s="28" t="s">
        <v>5</v>
      </c>
      <c r="C8">
        <v>421</v>
      </c>
      <c r="E8" s="28" t="s">
        <v>505</v>
      </c>
      <c r="F8">
        <v>32304.42</v>
      </c>
      <c r="G8">
        <v>31510.15</v>
      </c>
    </row>
    <row r="9" spans="1:7" x14ac:dyDescent="0.35">
      <c r="A9" s="28" t="s">
        <v>734</v>
      </c>
      <c r="B9">
        <v>12577.039999999999</v>
      </c>
    </row>
    <row r="10" spans="1:7" x14ac:dyDescent="0.35">
      <c r="A10" s="28" t="s">
        <v>735</v>
      </c>
      <c r="C10">
        <v>9393.75</v>
      </c>
    </row>
    <row r="11" spans="1:7" x14ac:dyDescent="0.35">
      <c r="A11" s="28" t="s">
        <v>0</v>
      </c>
      <c r="B11">
        <v>7506.3500000000013</v>
      </c>
    </row>
    <row r="12" spans="1:7" x14ac:dyDescent="0.35">
      <c r="A12" s="28" t="s">
        <v>7</v>
      </c>
      <c r="C12">
        <v>481.52</v>
      </c>
    </row>
    <row r="13" spans="1:7" x14ac:dyDescent="0.35">
      <c r="A13" s="28" t="s">
        <v>736</v>
      </c>
      <c r="C13">
        <v>1100</v>
      </c>
    </row>
    <row r="14" spans="1:7" x14ac:dyDescent="0.35">
      <c r="A14" s="28" t="s">
        <v>506</v>
      </c>
    </row>
    <row r="15" spans="1:7" x14ac:dyDescent="0.35">
      <c r="A15" s="28" t="s">
        <v>1</v>
      </c>
      <c r="B15">
        <v>10612.48</v>
      </c>
    </row>
    <row r="16" spans="1:7" x14ac:dyDescent="0.35">
      <c r="A16" s="28" t="s">
        <v>81</v>
      </c>
      <c r="C16">
        <v>1004</v>
      </c>
    </row>
    <row r="17" spans="1:3" x14ac:dyDescent="0.35">
      <c r="A17" s="28" t="s">
        <v>790</v>
      </c>
      <c r="C17">
        <v>3000</v>
      </c>
    </row>
    <row r="18" spans="1:3" x14ac:dyDescent="0.35">
      <c r="A18" s="28" t="s">
        <v>787</v>
      </c>
      <c r="C18">
        <v>156.19999999999999</v>
      </c>
    </row>
    <row r="19" spans="1:3" x14ac:dyDescent="0.35">
      <c r="A19" s="28" t="s">
        <v>788</v>
      </c>
      <c r="C19">
        <v>137.44999999999999</v>
      </c>
    </row>
    <row r="20" spans="1:3" x14ac:dyDescent="0.35">
      <c r="A20" s="28" t="s">
        <v>784</v>
      </c>
      <c r="C20">
        <v>614.34</v>
      </c>
    </row>
    <row r="21" spans="1:3" x14ac:dyDescent="0.35">
      <c r="A21" s="28" t="s">
        <v>789</v>
      </c>
      <c r="C21">
        <v>2418.96</v>
      </c>
    </row>
    <row r="22" spans="1:3" x14ac:dyDescent="0.35">
      <c r="A22" s="28" t="s">
        <v>853</v>
      </c>
      <c r="B22">
        <v>1.96</v>
      </c>
    </row>
    <row r="23" spans="1:3" x14ac:dyDescent="0.35">
      <c r="A23" s="28" t="s">
        <v>737</v>
      </c>
      <c r="C23">
        <v>344.05</v>
      </c>
    </row>
    <row r="24" spans="1:3" x14ac:dyDescent="0.35">
      <c r="A24" s="28" t="s">
        <v>854</v>
      </c>
      <c r="C24">
        <v>458.3</v>
      </c>
    </row>
    <row r="25" spans="1:3" x14ac:dyDescent="0.35">
      <c r="A25" s="28" t="s">
        <v>2115</v>
      </c>
      <c r="B25">
        <v>459.26</v>
      </c>
    </row>
    <row r="26" spans="1:3" x14ac:dyDescent="0.35">
      <c r="A26" s="28" t="s">
        <v>9</v>
      </c>
      <c r="C26">
        <v>6000</v>
      </c>
    </row>
    <row r="27" spans="1:3" x14ac:dyDescent="0.35">
      <c r="A27" s="28" t="s">
        <v>3651</v>
      </c>
      <c r="C27">
        <v>3018</v>
      </c>
    </row>
    <row r="28" spans="1:3" x14ac:dyDescent="0.35">
      <c r="A28" s="28" t="s">
        <v>3674</v>
      </c>
      <c r="B28">
        <v>1047.33</v>
      </c>
    </row>
    <row r="29" spans="1:3" x14ac:dyDescent="0.35">
      <c r="A29" s="28" t="s">
        <v>505</v>
      </c>
      <c r="B29">
        <v>32304.42</v>
      </c>
      <c r="C29">
        <v>31510.149999999998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4"/>
  <sheetViews>
    <sheetView zoomScale="90" zoomScaleNormal="90" workbookViewId="0">
      <selection activeCell="G8" sqref="G8"/>
    </sheetView>
  </sheetViews>
  <sheetFormatPr defaultRowHeight="12.75" x14ac:dyDescent="0.35"/>
  <cols>
    <col min="1" max="1" width="21.9296875" bestFit="1" customWidth="1"/>
    <col min="2" max="2" width="14.33203125" bestFit="1" customWidth="1"/>
    <col min="3" max="3" width="18.59765625" bestFit="1" customWidth="1"/>
  </cols>
  <sheetData>
    <row r="1" spans="1:9" x14ac:dyDescent="0.35">
      <c r="A1" s="27" t="s">
        <v>797</v>
      </c>
      <c r="B1" t="s">
        <v>795</v>
      </c>
    </row>
    <row r="3" spans="1:9" x14ac:dyDescent="0.35">
      <c r="A3" s="27" t="s">
        <v>504</v>
      </c>
      <c r="B3" t="s">
        <v>849</v>
      </c>
      <c r="C3" t="s">
        <v>850</v>
      </c>
    </row>
    <row r="4" spans="1:9" x14ac:dyDescent="0.35">
      <c r="A4" s="28" t="s">
        <v>738</v>
      </c>
      <c r="B4">
        <v>100</v>
      </c>
    </row>
    <row r="5" spans="1:9" x14ac:dyDescent="0.35">
      <c r="A5" s="28" t="s">
        <v>790</v>
      </c>
      <c r="C5">
        <v>1500</v>
      </c>
    </row>
    <row r="6" spans="1:9" x14ac:dyDescent="0.35">
      <c r="A6" s="28" t="s">
        <v>10</v>
      </c>
      <c r="C6">
        <v>600</v>
      </c>
    </row>
    <row r="7" spans="1:9" x14ac:dyDescent="0.35">
      <c r="A7" s="28" t="s">
        <v>81</v>
      </c>
      <c r="C7">
        <v>550</v>
      </c>
      <c r="E7" t="s">
        <v>3715</v>
      </c>
      <c r="G7">
        <f>GETPIVOTDATA("Sum of Income",$A$3,"Category","Sales cr")-GETPIVOTDATA("Sum of Expenditure",$A$3,"Category","Sales db")</f>
        <v>991.18000000000029</v>
      </c>
    </row>
    <row r="8" spans="1:9" x14ac:dyDescent="0.35">
      <c r="A8" s="28" t="s">
        <v>5</v>
      </c>
      <c r="C8">
        <v>175</v>
      </c>
    </row>
    <row r="9" spans="1:9" x14ac:dyDescent="0.35">
      <c r="A9" s="28" t="s">
        <v>734</v>
      </c>
      <c r="B9">
        <v>3623.6800000000003</v>
      </c>
    </row>
    <row r="10" spans="1:9" x14ac:dyDescent="0.35">
      <c r="A10" s="28" t="s">
        <v>735</v>
      </c>
      <c r="C10">
        <v>2632.5</v>
      </c>
    </row>
    <row r="11" spans="1:9" x14ac:dyDescent="0.35">
      <c r="A11" s="28" t="s">
        <v>1</v>
      </c>
      <c r="B11">
        <v>2604.98</v>
      </c>
    </row>
    <row r="12" spans="1:9" x14ac:dyDescent="0.35">
      <c r="A12" s="28" t="s">
        <v>789</v>
      </c>
      <c r="C12">
        <v>1261.68</v>
      </c>
      <c r="I12">
        <f>7695.3-7590.3</f>
        <v>105</v>
      </c>
    </row>
    <row r="13" spans="1:9" x14ac:dyDescent="0.35">
      <c r="A13" s="28" t="s">
        <v>2115</v>
      </c>
      <c r="B13">
        <v>178.99</v>
      </c>
    </row>
    <row r="14" spans="1:9" x14ac:dyDescent="0.35">
      <c r="A14" s="28" t="s">
        <v>3651</v>
      </c>
      <c r="C14">
        <v>1500</v>
      </c>
    </row>
    <row r="15" spans="1:9" x14ac:dyDescent="0.35">
      <c r="A15" s="28" t="s">
        <v>505</v>
      </c>
      <c r="B15">
        <v>6507.65</v>
      </c>
      <c r="C15">
        <v>8219.18</v>
      </c>
      <c r="E15">
        <f>GETPIVOTDATA("Sum of Income",$A$3)-GETPIVOTDATA("Sum of Expenditure",$A$3)</f>
        <v>-1711.5300000000007</v>
      </c>
    </row>
    <row r="17" spans="1:9" x14ac:dyDescent="0.35">
      <c r="A17" s="27" t="s">
        <v>797</v>
      </c>
      <c r="B17" t="s">
        <v>796</v>
      </c>
    </row>
    <row r="18" spans="1:9" x14ac:dyDescent="0.35">
      <c r="E18" t="s">
        <v>855</v>
      </c>
    </row>
    <row r="19" spans="1:9" x14ac:dyDescent="0.35">
      <c r="A19" s="27" t="s">
        <v>504</v>
      </c>
      <c r="B19" t="s">
        <v>849</v>
      </c>
      <c r="C19" t="s">
        <v>850</v>
      </c>
      <c r="E19" t="s">
        <v>856</v>
      </c>
      <c r="F19">
        <v>120</v>
      </c>
      <c r="H19">
        <v>7872</v>
      </c>
      <c r="I19" t="s">
        <v>2111</v>
      </c>
    </row>
    <row r="20" spans="1:9" x14ac:dyDescent="0.35">
      <c r="A20" s="28" t="s">
        <v>790</v>
      </c>
      <c r="C20">
        <v>1500</v>
      </c>
      <c r="E20" t="s">
        <v>857</v>
      </c>
      <c r="F20">
        <v>43.2</v>
      </c>
      <c r="H20">
        <v>-176.35</v>
      </c>
      <c r="I20" t="s">
        <v>2112</v>
      </c>
    </row>
    <row r="21" spans="1:9" x14ac:dyDescent="0.35">
      <c r="A21" s="28" t="s">
        <v>10</v>
      </c>
      <c r="C21">
        <v>200</v>
      </c>
      <c r="E21" t="s">
        <v>858</v>
      </c>
      <c r="F21">
        <v>118.5</v>
      </c>
      <c r="H21">
        <v>312</v>
      </c>
    </row>
    <row r="22" spans="1:9" x14ac:dyDescent="0.35">
      <c r="A22" s="28" t="s">
        <v>81</v>
      </c>
      <c r="C22">
        <v>454</v>
      </c>
      <c r="E22" t="s">
        <v>749</v>
      </c>
      <c r="F22">
        <f>SUM(F19:F21)</f>
        <v>281.7</v>
      </c>
      <c r="H22">
        <f>SUM(H19:H21)</f>
        <v>8007.65</v>
      </c>
    </row>
    <row r="23" spans="1:9" x14ac:dyDescent="0.35">
      <c r="A23" s="28" t="s">
        <v>5</v>
      </c>
      <c r="C23">
        <v>126</v>
      </c>
    </row>
    <row r="24" spans="1:9" x14ac:dyDescent="0.35">
      <c r="A24" s="28" t="s">
        <v>734</v>
      </c>
      <c r="B24">
        <v>8953.36</v>
      </c>
    </row>
    <row r="25" spans="1:9" x14ac:dyDescent="0.35">
      <c r="A25" s="28" t="s">
        <v>735</v>
      </c>
      <c r="C25">
        <v>6761.25</v>
      </c>
    </row>
    <row r="26" spans="1:9" x14ac:dyDescent="0.35">
      <c r="A26" s="28" t="s">
        <v>1</v>
      </c>
      <c r="B26">
        <v>8007.4999999999991</v>
      </c>
    </row>
    <row r="27" spans="1:9" x14ac:dyDescent="0.35">
      <c r="A27" s="28" t="s">
        <v>789</v>
      </c>
      <c r="C27">
        <v>1157.28</v>
      </c>
    </row>
    <row r="28" spans="1:9" x14ac:dyDescent="0.35">
      <c r="A28" s="28" t="s">
        <v>737</v>
      </c>
      <c r="C28">
        <v>344.05</v>
      </c>
    </row>
    <row r="29" spans="1:9" x14ac:dyDescent="0.35">
      <c r="A29" s="28" t="s">
        <v>2115</v>
      </c>
      <c r="B29">
        <v>280.27</v>
      </c>
    </row>
    <row r="30" spans="1:9" x14ac:dyDescent="0.35">
      <c r="A30" s="28" t="s">
        <v>3651</v>
      </c>
      <c r="C30">
        <v>1518</v>
      </c>
    </row>
    <row r="31" spans="1:9" x14ac:dyDescent="0.35">
      <c r="A31" s="28" t="s">
        <v>505</v>
      </c>
      <c r="B31">
        <v>17241.13</v>
      </c>
      <c r="C31">
        <v>12060.58</v>
      </c>
      <c r="E31">
        <f>GETPIVOTDATA("Sum of Income",$A$19)-GETPIVOTDATA("Sum of Expenditure",$A$19)</f>
        <v>5180.5500000000011</v>
      </c>
    </row>
    <row r="34" spans="3:5" x14ac:dyDescent="0.35">
      <c r="C34" t="s">
        <v>3705</v>
      </c>
      <c r="E34">
        <f>E31+E15</f>
        <v>3469.0200000000004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477"/>
  <sheetViews>
    <sheetView topLeftCell="A459" workbookViewId="0">
      <selection activeCell="G194" sqref="G194:G475"/>
    </sheetView>
  </sheetViews>
  <sheetFormatPr defaultRowHeight="12.75" x14ac:dyDescent="0.35"/>
  <cols>
    <col min="2" max="2" width="16.796875" bestFit="1" customWidth="1"/>
    <col min="4" max="4" width="15.06640625" bestFit="1" customWidth="1"/>
    <col min="5" max="5" width="11.19921875" customWidth="1"/>
    <col min="6" max="6" width="20.73046875" bestFit="1" customWidth="1"/>
    <col min="7" max="7" width="11.59765625" customWidth="1"/>
    <col min="11" max="11" width="68.59765625" bestFit="1" customWidth="1"/>
    <col min="14" max="14" width="26.53125" bestFit="1" customWidth="1"/>
    <col min="17" max="17" width="14.46484375" bestFit="1" customWidth="1"/>
    <col min="19" max="19" width="20.9296875" bestFit="1" customWidth="1"/>
    <col min="20" max="20" width="53.33203125" bestFit="1" customWidth="1"/>
  </cols>
  <sheetData>
    <row r="1" spans="1:23" x14ac:dyDescent="0.35">
      <c r="A1" t="s">
        <v>56</v>
      </c>
      <c r="B1" t="s">
        <v>105</v>
      </c>
      <c r="C1" t="s">
        <v>61</v>
      </c>
      <c r="D1" t="s">
        <v>106</v>
      </c>
      <c r="E1" t="s">
        <v>2170</v>
      </c>
      <c r="F1" t="s">
        <v>2171</v>
      </c>
      <c r="G1" t="s">
        <v>2172</v>
      </c>
      <c r="H1" t="s">
        <v>2173</v>
      </c>
      <c r="I1" t="s">
        <v>2174</v>
      </c>
      <c r="J1" t="s">
        <v>2175</v>
      </c>
      <c r="K1" t="s">
        <v>55</v>
      </c>
      <c r="L1" t="s">
        <v>62</v>
      </c>
      <c r="M1" t="s">
        <v>1629</v>
      </c>
      <c r="N1" t="s">
        <v>2176</v>
      </c>
      <c r="O1" t="s">
        <v>1630</v>
      </c>
      <c r="P1" t="s">
        <v>1631</v>
      </c>
      <c r="Q1" t="s">
        <v>1632</v>
      </c>
      <c r="R1" t="s">
        <v>1633</v>
      </c>
      <c r="S1" t="s">
        <v>1389</v>
      </c>
      <c r="T1" t="s">
        <v>1390</v>
      </c>
      <c r="U1" t="s">
        <v>1391</v>
      </c>
      <c r="V1" t="s">
        <v>1392</v>
      </c>
      <c r="W1" t="s">
        <v>93</v>
      </c>
    </row>
    <row r="2" spans="1:23" x14ac:dyDescent="0.35">
      <c r="A2" t="s">
        <v>122</v>
      </c>
      <c r="B2" s="6">
        <v>45293.456145833334</v>
      </c>
      <c r="C2">
        <v>30</v>
      </c>
      <c r="D2">
        <v>0</v>
      </c>
      <c r="E2" t="s">
        <v>2177</v>
      </c>
      <c r="F2" t="b">
        <v>1</v>
      </c>
      <c r="G2">
        <v>30</v>
      </c>
      <c r="H2">
        <v>0</v>
      </c>
      <c r="I2" t="s">
        <v>2177</v>
      </c>
      <c r="K2" t="s">
        <v>108</v>
      </c>
      <c r="L2">
        <v>0.65</v>
      </c>
      <c r="N2" t="s">
        <v>2178</v>
      </c>
      <c r="O2" t="s">
        <v>1634</v>
      </c>
      <c r="P2" t="s">
        <v>1635</v>
      </c>
      <c r="Q2">
        <v>0</v>
      </c>
      <c r="R2" t="s">
        <v>1636</v>
      </c>
      <c r="S2" t="s">
        <v>1393</v>
      </c>
      <c r="T2" t="s">
        <v>54</v>
      </c>
      <c r="U2" t="s">
        <v>1394</v>
      </c>
      <c r="V2" t="s">
        <v>1395</v>
      </c>
      <c r="W2" t="s">
        <v>1396</v>
      </c>
    </row>
    <row r="3" spans="1:23" x14ac:dyDescent="0.35">
      <c r="A3" t="s">
        <v>119</v>
      </c>
      <c r="B3" s="6">
        <v>45293.519224537034</v>
      </c>
      <c r="C3">
        <v>30</v>
      </c>
      <c r="D3">
        <v>0</v>
      </c>
      <c r="E3" t="s">
        <v>2177</v>
      </c>
      <c r="F3" t="b">
        <v>1</v>
      </c>
      <c r="G3">
        <v>30</v>
      </c>
      <c r="H3">
        <v>0</v>
      </c>
      <c r="I3" t="s">
        <v>2177</v>
      </c>
      <c r="K3" t="s">
        <v>120</v>
      </c>
      <c r="L3">
        <v>0.95</v>
      </c>
      <c r="N3" t="s">
        <v>2178</v>
      </c>
      <c r="O3" t="s">
        <v>1634</v>
      </c>
      <c r="P3" t="s">
        <v>1635</v>
      </c>
      <c r="Q3">
        <v>0</v>
      </c>
      <c r="R3" t="s">
        <v>1637</v>
      </c>
      <c r="S3" t="s">
        <v>1397</v>
      </c>
      <c r="T3" t="s">
        <v>121</v>
      </c>
      <c r="U3" t="s">
        <v>1398</v>
      </c>
      <c r="W3" t="s">
        <v>1396</v>
      </c>
    </row>
    <row r="4" spans="1:23" x14ac:dyDescent="0.35">
      <c r="A4" t="s">
        <v>117</v>
      </c>
      <c r="B4" s="6">
        <v>45293.699467592596</v>
      </c>
      <c r="C4">
        <v>30</v>
      </c>
      <c r="D4">
        <v>0</v>
      </c>
      <c r="E4" t="s">
        <v>2177</v>
      </c>
      <c r="F4" t="b">
        <v>1</v>
      </c>
      <c r="G4">
        <v>30</v>
      </c>
      <c r="H4">
        <v>0</v>
      </c>
      <c r="I4" t="s">
        <v>2177</v>
      </c>
      <c r="K4" t="s">
        <v>118</v>
      </c>
      <c r="L4">
        <v>0.95</v>
      </c>
      <c r="N4" t="s">
        <v>2178</v>
      </c>
      <c r="O4" t="s">
        <v>1634</v>
      </c>
      <c r="P4" t="s">
        <v>1635</v>
      </c>
      <c r="Q4">
        <v>0</v>
      </c>
      <c r="R4" t="s">
        <v>1638</v>
      </c>
      <c r="S4" t="s">
        <v>1399</v>
      </c>
      <c r="T4" t="s">
        <v>60</v>
      </c>
      <c r="U4" t="s">
        <v>1400</v>
      </c>
      <c r="W4" t="s">
        <v>1396</v>
      </c>
    </row>
    <row r="5" spans="1:23" x14ac:dyDescent="0.35">
      <c r="A5" t="s">
        <v>116</v>
      </c>
      <c r="B5" s="6">
        <v>45293.735300925924</v>
      </c>
      <c r="C5">
        <v>30</v>
      </c>
      <c r="D5">
        <v>0</v>
      </c>
      <c r="E5" t="s">
        <v>2177</v>
      </c>
      <c r="F5" t="b">
        <v>1</v>
      </c>
      <c r="G5">
        <v>30</v>
      </c>
      <c r="H5">
        <v>0</v>
      </c>
      <c r="I5" t="s">
        <v>2177</v>
      </c>
      <c r="K5" t="s">
        <v>108</v>
      </c>
      <c r="L5">
        <v>0.65</v>
      </c>
      <c r="N5" t="s">
        <v>2178</v>
      </c>
      <c r="O5" t="s">
        <v>1634</v>
      </c>
      <c r="P5" t="s">
        <v>1635</v>
      </c>
      <c r="Q5">
        <v>0</v>
      </c>
      <c r="R5" t="s">
        <v>1639</v>
      </c>
      <c r="S5" t="s">
        <v>1401</v>
      </c>
      <c r="T5" t="s">
        <v>53</v>
      </c>
      <c r="U5" t="s">
        <v>1402</v>
      </c>
      <c r="V5" t="s">
        <v>1403</v>
      </c>
      <c r="W5" t="s">
        <v>1396</v>
      </c>
    </row>
    <row r="6" spans="1:23" x14ac:dyDescent="0.35">
      <c r="A6" t="s">
        <v>115</v>
      </c>
      <c r="B6" s="6">
        <v>45294.622986111113</v>
      </c>
      <c r="C6">
        <v>30</v>
      </c>
      <c r="D6">
        <v>0</v>
      </c>
      <c r="E6" t="s">
        <v>2177</v>
      </c>
      <c r="F6" t="b">
        <v>1</v>
      </c>
      <c r="G6">
        <v>30</v>
      </c>
      <c r="H6">
        <v>0</v>
      </c>
      <c r="I6" t="s">
        <v>2177</v>
      </c>
      <c r="K6" t="s">
        <v>108</v>
      </c>
      <c r="L6">
        <v>0.77</v>
      </c>
      <c r="N6" t="s">
        <v>2178</v>
      </c>
      <c r="O6" t="s">
        <v>1634</v>
      </c>
      <c r="P6" t="s">
        <v>1635</v>
      </c>
      <c r="Q6">
        <v>0</v>
      </c>
      <c r="R6" t="s">
        <v>1640</v>
      </c>
      <c r="S6" t="s">
        <v>1404</v>
      </c>
      <c r="T6" t="s">
        <v>52</v>
      </c>
      <c r="U6" t="s">
        <v>1405</v>
      </c>
      <c r="V6" t="s">
        <v>1406</v>
      </c>
      <c r="W6" t="s">
        <v>1407</v>
      </c>
    </row>
    <row r="7" spans="1:23" x14ac:dyDescent="0.35">
      <c r="A7" t="s">
        <v>112</v>
      </c>
      <c r="B7" s="6">
        <v>45294.629317129627</v>
      </c>
      <c r="C7">
        <v>30</v>
      </c>
      <c r="D7">
        <v>0</v>
      </c>
      <c r="E7" t="s">
        <v>2177</v>
      </c>
      <c r="F7" t="b">
        <v>1</v>
      </c>
      <c r="G7">
        <v>30</v>
      </c>
      <c r="H7">
        <v>0</v>
      </c>
      <c r="I7" t="s">
        <v>2177</v>
      </c>
      <c r="K7" t="s">
        <v>113</v>
      </c>
      <c r="L7">
        <v>1.07</v>
      </c>
      <c r="N7" t="s">
        <v>2178</v>
      </c>
      <c r="O7" t="s">
        <v>1634</v>
      </c>
      <c r="P7" t="s">
        <v>1635</v>
      </c>
      <c r="Q7">
        <v>0</v>
      </c>
      <c r="R7" t="s">
        <v>1641</v>
      </c>
      <c r="S7" t="s">
        <v>1408</v>
      </c>
      <c r="T7" t="s">
        <v>114</v>
      </c>
      <c r="U7" t="s">
        <v>1409</v>
      </c>
      <c r="W7" t="s">
        <v>1407</v>
      </c>
    </row>
    <row r="8" spans="1:23" x14ac:dyDescent="0.35">
      <c r="A8" t="s">
        <v>109</v>
      </c>
      <c r="B8" s="6">
        <v>45294.680289351854</v>
      </c>
      <c r="C8">
        <v>30</v>
      </c>
      <c r="D8">
        <v>0</v>
      </c>
      <c r="E8" t="s">
        <v>2177</v>
      </c>
      <c r="F8" t="b">
        <v>1</v>
      </c>
      <c r="G8">
        <v>30</v>
      </c>
      <c r="H8">
        <v>0</v>
      </c>
      <c r="I8" t="s">
        <v>2177</v>
      </c>
      <c r="K8" t="s">
        <v>110</v>
      </c>
      <c r="L8">
        <v>0.95</v>
      </c>
      <c r="N8" t="s">
        <v>2178</v>
      </c>
      <c r="O8" t="s">
        <v>1634</v>
      </c>
      <c r="P8" t="s">
        <v>1635</v>
      </c>
      <c r="Q8">
        <v>0</v>
      </c>
      <c r="R8" t="s">
        <v>1642</v>
      </c>
      <c r="S8" t="s">
        <v>1410</v>
      </c>
      <c r="T8" t="s">
        <v>111</v>
      </c>
      <c r="U8" t="s">
        <v>1411</v>
      </c>
      <c r="W8" t="s">
        <v>1407</v>
      </c>
    </row>
    <row r="9" spans="1:23" x14ac:dyDescent="0.35">
      <c r="A9" t="s">
        <v>107</v>
      </c>
      <c r="B9" s="6">
        <v>45294.712268518517</v>
      </c>
      <c r="C9">
        <v>30</v>
      </c>
      <c r="D9">
        <v>0</v>
      </c>
      <c r="E9" t="s">
        <v>2177</v>
      </c>
      <c r="F9" t="b">
        <v>1</v>
      </c>
      <c r="G9">
        <v>30</v>
      </c>
      <c r="H9">
        <v>0</v>
      </c>
      <c r="I9" t="s">
        <v>2177</v>
      </c>
      <c r="K9" t="s">
        <v>108</v>
      </c>
      <c r="L9">
        <v>0.65</v>
      </c>
      <c r="N9" t="s">
        <v>2178</v>
      </c>
      <c r="O9" t="s">
        <v>1634</v>
      </c>
      <c r="P9" t="s">
        <v>1635</v>
      </c>
      <c r="Q9">
        <v>0</v>
      </c>
      <c r="R9" t="s">
        <v>1643</v>
      </c>
      <c r="S9" t="s">
        <v>1412</v>
      </c>
      <c r="T9" t="s">
        <v>51</v>
      </c>
      <c r="U9" t="s">
        <v>1413</v>
      </c>
      <c r="V9" t="s">
        <v>1414</v>
      </c>
      <c r="W9" t="s">
        <v>1407</v>
      </c>
    </row>
    <row r="10" spans="1:23" x14ac:dyDescent="0.35">
      <c r="A10" t="s">
        <v>126</v>
      </c>
      <c r="B10" s="6">
        <v>45297.758564814816</v>
      </c>
      <c r="C10">
        <v>30</v>
      </c>
      <c r="D10">
        <v>0</v>
      </c>
      <c r="E10" t="s">
        <v>2177</v>
      </c>
      <c r="F10" t="b">
        <v>1</v>
      </c>
      <c r="G10">
        <v>30</v>
      </c>
      <c r="H10">
        <v>0</v>
      </c>
      <c r="I10" t="s">
        <v>2177</v>
      </c>
      <c r="K10" t="s">
        <v>127</v>
      </c>
      <c r="L10">
        <v>0.95</v>
      </c>
      <c r="N10" t="s">
        <v>2178</v>
      </c>
      <c r="O10" t="s">
        <v>1634</v>
      </c>
      <c r="P10" t="s">
        <v>1635</v>
      </c>
      <c r="Q10">
        <v>0</v>
      </c>
      <c r="R10" t="s">
        <v>1644</v>
      </c>
      <c r="S10" t="s">
        <v>1415</v>
      </c>
      <c r="T10" t="s">
        <v>128</v>
      </c>
      <c r="U10" t="s">
        <v>1416</v>
      </c>
      <c r="W10" t="s">
        <v>1417</v>
      </c>
    </row>
    <row r="11" spans="1:23" x14ac:dyDescent="0.35">
      <c r="A11" t="s">
        <v>123</v>
      </c>
      <c r="B11" s="6">
        <v>45299.371493055558</v>
      </c>
      <c r="C11">
        <v>30</v>
      </c>
      <c r="D11">
        <v>0</v>
      </c>
      <c r="E11" t="s">
        <v>2177</v>
      </c>
      <c r="F11" t="b">
        <v>1</v>
      </c>
      <c r="G11">
        <v>30</v>
      </c>
      <c r="H11">
        <v>0</v>
      </c>
      <c r="I11" t="s">
        <v>2177</v>
      </c>
      <c r="K11" t="s">
        <v>124</v>
      </c>
      <c r="L11">
        <v>0.95</v>
      </c>
      <c r="N11" t="s">
        <v>2178</v>
      </c>
      <c r="O11" t="s">
        <v>1634</v>
      </c>
      <c r="P11" t="s">
        <v>1635</v>
      </c>
      <c r="Q11">
        <v>0</v>
      </c>
      <c r="R11" t="s">
        <v>1645</v>
      </c>
      <c r="S11" t="s">
        <v>1418</v>
      </c>
      <c r="T11" t="s">
        <v>125</v>
      </c>
      <c r="U11" t="s">
        <v>1419</v>
      </c>
      <c r="W11" t="s">
        <v>1417</v>
      </c>
    </row>
    <row r="12" spans="1:23" x14ac:dyDescent="0.35">
      <c r="A12" t="s">
        <v>152</v>
      </c>
      <c r="B12" s="6">
        <v>45299.828888888886</v>
      </c>
      <c r="C12">
        <v>30</v>
      </c>
      <c r="D12">
        <v>0</v>
      </c>
      <c r="E12" t="s">
        <v>2177</v>
      </c>
      <c r="F12" t="b">
        <v>1</v>
      </c>
      <c r="G12">
        <v>30</v>
      </c>
      <c r="H12">
        <v>0</v>
      </c>
      <c r="I12" t="s">
        <v>2177</v>
      </c>
      <c r="K12" t="s">
        <v>108</v>
      </c>
      <c r="L12">
        <v>0.65</v>
      </c>
      <c r="N12" t="s">
        <v>2178</v>
      </c>
      <c r="O12" t="s">
        <v>1634</v>
      </c>
      <c r="P12" t="s">
        <v>1635</v>
      </c>
      <c r="Q12">
        <v>0</v>
      </c>
      <c r="R12" t="s">
        <v>1646</v>
      </c>
      <c r="S12" t="s">
        <v>1420</v>
      </c>
      <c r="T12" t="s">
        <v>153</v>
      </c>
      <c r="U12" t="s">
        <v>1421</v>
      </c>
      <c r="V12" t="s">
        <v>1422</v>
      </c>
      <c r="W12" t="s">
        <v>1417</v>
      </c>
    </row>
    <row r="13" spans="1:23" x14ac:dyDescent="0.35">
      <c r="A13" t="s">
        <v>149</v>
      </c>
      <c r="B13" s="6">
        <v>45301.590428240743</v>
      </c>
      <c r="C13">
        <v>30</v>
      </c>
      <c r="D13">
        <v>0</v>
      </c>
      <c r="E13" t="s">
        <v>2177</v>
      </c>
      <c r="F13" t="b">
        <v>1</v>
      </c>
      <c r="G13">
        <v>30</v>
      </c>
      <c r="H13">
        <v>0</v>
      </c>
      <c r="I13" t="s">
        <v>2177</v>
      </c>
      <c r="K13" t="s">
        <v>150</v>
      </c>
      <c r="L13">
        <v>0.95</v>
      </c>
      <c r="N13" t="s">
        <v>2178</v>
      </c>
      <c r="O13" t="s">
        <v>1634</v>
      </c>
      <c r="P13" t="s">
        <v>1635</v>
      </c>
      <c r="Q13">
        <v>0</v>
      </c>
      <c r="R13" t="s">
        <v>1647</v>
      </c>
      <c r="S13" t="s">
        <v>1423</v>
      </c>
      <c r="T13" t="s">
        <v>151</v>
      </c>
      <c r="U13" t="s">
        <v>1424</v>
      </c>
      <c r="W13" t="s">
        <v>1425</v>
      </c>
    </row>
    <row r="14" spans="1:23" x14ac:dyDescent="0.35">
      <c r="A14" t="s">
        <v>146</v>
      </c>
      <c r="B14" s="6">
        <v>45302.464560185188</v>
      </c>
      <c r="C14">
        <v>30</v>
      </c>
      <c r="D14">
        <v>0</v>
      </c>
      <c r="E14" t="s">
        <v>2177</v>
      </c>
      <c r="F14" t="b">
        <v>1</v>
      </c>
      <c r="G14">
        <v>30</v>
      </c>
      <c r="H14">
        <v>0</v>
      </c>
      <c r="I14" t="s">
        <v>2177</v>
      </c>
      <c r="K14" t="s">
        <v>147</v>
      </c>
      <c r="L14">
        <v>0.95</v>
      </c>
      <c r="N14" t="s">
        <v>2178</v>
      </c>
      <c r="O14" t="s">
        <v>1634</v>
      </c>
      <c r="P14" t="s">
        <v>1635</v>
      </c>
      <c r="Q14">
        <v>0</v>
      </c>
      <c r="R14" t="s">
        <v>1648</v>
      </c>
      <c r="S14" t="s">
        <v>1426</v>
      </c>
      <c r="T14" t="s">
        <v>148</v>
      </c>
      <c r="U14" t="s">
        <v>1427</v>
      </c>
      <c r="W14" t="s">
        <v>1428</v>
      </c>
    </row>
    <row r="15" spans="1:23" x14ac:dyDescent="0.35">
      <c r="A15" t="s">
        <v>143</v>
      </c>
      <c r="B15" s="6">
        <v>45302.673321759263</v>
      </c>
      <c r="C15">
        <v>30</v>
      </c>
      <c r="D15">
        <v>0</v>
      </c>
      <c r="E15" t="s">
        <v>2177</v>
      </c>
      <c r="F15" t="b">
        <v>1</v>
      </c>
      <c r="G15">
        <v>30</v>
      </c>
      <c r="H15">
        <v>0</v>
      </c>
      <c r="I15" t="s">
        <v>2177</v>
      </c>
      <c r="K15" t="s">
        <v>144</v>
      </c>
      <c r="L15">
        <v>0.95</v>
      </c>
      <c r="N15" t="s">
        <v>2178</v>
      </c>
      <c r="O15" t="s">
        <v>1634</v>
      </c>
      <c r="P15" t="s">
        <v>1635</v>
      </c>
      <c r="Q15">
        <v>0</v>
      </c>
      <c r="R15" t="s">
        <v>1649</v>
      </c>
      <c r="S15" t="s">
        <v>1429</v>
      </c>
      <c r="T15" t="s">
        <v>145</v>
      </c>
      <c r="U15" t="s">
        <v>1430</v>
      </c>
      <c r="W15" t="s">
        <v>1428</v>
      </c>
    </row>
    <row r="16" spans="1:23" x14ac:dyDescent="0.35">
      <c r="A16" t="s">
        <v>141</v>
      </c>
      <c r="B16" s="6">
        <v>45303.529189814813</v>
      </c>
      <c r="C16">
        <v>30</v>
      </c>
      <c r="D16">
        <v>0</v>
      </c>
      <c r="E16" t="s">
        <v>2177</v>
      </c>
      <c r="F16" t="b">
        <v>1</v>
      </c>
      <c r="G16">
        <v>30</v>
      </c>
      <c r="H16">
        <v>0</v>
      </c>
      <c r="I16" t="s">
        <v>2177</v>
      </c>
      <c r="K16" t="s">
        <v>108</v>
      </c>
      <c r="L16">
        <v>0.65</v>
      </c>
      <c r="N16" t="s">
        <v>2178</v>
      </c>
      <c r="O16" t="s">
        <v>1634</v>
      </c>
      <c r="P16" t="s">
        <v>1635</v>
      </c>
      <c r="Q16">
        <v>0</v>
      </c>
      <c r="R16" t="s">
        <v>1650</v>
      </c>
      <c r="S16" t="s">
        <v>1431</v>
      </c>
      <c r="T16" t="s">
        <v>142</v>
      </c>
      <c r="U16" t="s">
        <v>1432</v>
      </c>
      <c r="V16" t="s">
        <v>1433</v>
      </c>
      <c r="W16" t="s">
        <v>1434</v>
      </c>
    </row>
    <row r="17" spans="1:23" x14ac:dyDescent="0.35">
      <c r="A17" t="s">
        <v>138</v>
      </c>
      <c r="B17" s="6">
        <v>45303.547303240739</v>
      </c>
      <c r="C17">
        <v>30</v>
      </c>
      <c r="D17">
        <v>0</v>
      </c>
      <c r="E17" t="s">
        <v>2177</v>
      </c>
      <c r="F17" t="b">
        <v>1</v>
      </c>
      <c r="G17">
        <v>30</v>
      </c>
      <c r="H17">
        <v>0</v>
      </c>
      <c r="I17" t="s">
        <v>2177</v>
      </c>
      <c r="K17" t="s">
        <v>139</v>
      </c>
      <c r="L17">
        <v>0.95</v>
      </c>
      <c r="N17" t="s">
        <v>2178</v>
      </c>
      <c r="O17" t="s">
        <v>1634</v>
      </c>
      <c r="P17" t="s">
        <v>1635</v>
      </c>
      <c r="Q17">
        <v>0</v>
      </c>
      <c r="R17" t="s">
        <v>1651</v>
      </c>
      <c r="S17" t="s">
        <v>1435</v>
      </c>
      <c r="T17" t="s">
        <v>140</v>
      </c>
      <c r="U17" t="s">
        <v>1436</v>
      </c>
      <c r="W17" t="s">
        <v>1434</v>
      </c>
    </row>
    <row r="18" spans="1:23" x14ac:dyDescent="0.35">
      <c r="A18" t="s">
        <v>135</v>
      </c>
      <c r="B18" s="6">
        <v>45303.64162037037</v>
      </c>
      <c r="C18">
        <v>30</v>
      </c>
      <c r="D18">
        <v>0</v>
      </c>
      <c r="E18" t="s">
        <v>2177</v>
      </c>
      <c r="F18" t="b">
        <v>1</v>
      </c>
      <c r="G18">
        <v>30</v>
      </c>
      <c r="H18">
        <v>0</v>
      </c>
      <c r="I18" t="s">
        <v>2177</v>
      </c>
      <c r="K18" t="s">
        <v>136</v>
      </c>
      <c r="L18">
        <v>1.07</v>
      </c>
      <c r="N18" t="s">
        <v>2178</v>
      </c>
      <c r="O18" t="s">
        <v>1634</v>
      </c>
      <c r="P18" t="s">
        <v>1635</v>
      </c>
      <c r="Q18">
        <v>0</v>
      </c>
      <c r="R18" t="s">
        <v>1652</v>
      </c>
      <c r="S18" t="s">
        <v>1437</v>
      </c>
      <c r="T18" t="s">
        <v>137</v>
      </c>
      <c r="U18" t="s">
        <v>1438</v>
      </c>
      <c r="W18" t="s">
        <v>1434</v>
      </c>
    </row>
    <row r="19" spans="1:23" x14ac:dyDescent="0.35">
      <c r="A19" t="s">
        <v>133</v>
      </c>
      <c r="B19" s="6">
        <v>45305.696238425924</v>
      </c>
      <c r="C19">
        <v>30</v>
      </c>
      <c r="D19">
        <v>0</v>
      </c>
      <c r="E19" t="s">
        <v>2177</v>
      </c>
      <c r="F19" t="b">
        <v>1</v>
      </c>
      <c r="G19">
        <v>30</v>
      </c>
      <c r="H19">
        <v>0</v>
      </c>
      <c r="I19" t="s">
        <v>2177</v>
      </c>
      <c r="K19" t="s">
        <v>108</v>
      </c>
      <c r="L19">
        <v>0.65</v>
      </c>
      <c r="N19" t="s">
        <v>2178</v>
      </c>
      <c r="O19" t="s">
        <v>1634</v>
      </c>
      <c r="P19" t="s">
        <v>1635</v>
      </c>
      <c r="Q19">
        <v>0</v>
      </c>
      <c r="R19" t="s">
        <v>1653</v>
      </c>
      <c r="S19" t="s">
        <v>1439</v>
      </c>
      <c r="T19" t="s">
        <v>134</v>
      </c>
      <c r="U19" t="s">
        <v>1440</v>
      </c>
      <c r="V19" t="s">
        <v>1441</v>
      </c>
      <c r="W19" t="s">
        <v>1442</v>
      </c>
    </row>
    <row r="20" spans="1:23" x14ac:dyDescent="0.35">
      <c r="A20" t="s">
        <v>131</v>
      </c>
      <c r="B20" s="6">
        <v>45306.535949074074</v>
      </c>
      <c r="C20">
        <v>30</v>
      </c>
      <c r="D20">
        <v>0</v>
      </c>
      <c r="E20" t="s">
        <v>2177</v>
      </c>
      <c r="F20" t="b">
        <v>1</v>
      </c>
      <c r="G20">
        <v>30</v>
      </c>
      <c r="H20">
        <v>0</v>
      </c>
      <c r="I20" t="s">
        <v>2177</v>
      </c>
      <c r="K20" t="s">
        <v>108</v>
      </c>
      <c r="L20">
        <v>0.65</v>
      </c>
      <c r="N20" t="s">
        <v>2178</v>
      </c>
      <c r="O20" t="s">
        <v>1634</v>
      </c>
      <c r="P20" t="s">
        <v>1635</v>
      </c>
      <c r="Q20">
        <v>0</v>
      </c>
      <c r="R20" t="s">
        <v>1654</v>
      </c>
      <c r="S20" t="s">
        <v>1443</v>
      </c>
      <c r="T20" t="s">
        <v>132</v>
      </c>
      <c r="U20" t="s">
        <v>1444</v>
      </c>
      <c r="V20" t="s">
        <v>1445</v>
      </c>
      <c r="W20" t="s">
        <v>1442</v>
      </c>
    </row>
    <row r="21" spans="1:23" x14ac:dyDescent="0.35">
      <c r="A21" t="s">
        <v>328</v>
      </c>
      <c r="B21" s="6">
        <v>45308.849409722221</v>
      </c>
      <c r="C21">
        <v>30</v>
      </c>
      <c r="D21">
        <v>0</v>
      </c>
      <c r="E21" t="s">
        <v>2177</v>
      </c>
      <c r="F21" t="b">
        <v>1</v>
      </c>
      <c r="G21">
        <v>30</v>
      </c>
      <c r="H21">
        <v>0</v>
      </c>
      <c r="I21" t="s">
        <v>2177</v>
      </c>
      <c r="K21" t="s">
        <v>329</v>
      </c>
      <c r="L21">
        <v>0.95</v>
      </c>
      <c r="N21" t="s">
        <v>2178</v>
      </c>
      <c r="O21" t="s">
        <v>1634</v>
      </c>
      <c r="P21" t="s">
        <v>1635</v>
      </c>
      <c r="Q21">
        <v>0</v>
      </c>
      <c r="R21" t="s">
        <v>1655</v>
      </c>
      <c r="S21" t="s">
        <v>1446</v>
      </c>
      <c r="T21" t="s">
        <v>330</v>
      </c>
      <c r="U21" t="s">
        <v>1447</v>
      </c>
      <c r="W21" t="s">
        <v>1448</v>
      </c>
    </row>
    <row r="22" spans="1:23" x14ac:dyDescent="0.35">
      <c r="A22" t="s">
        <v>325</v>
      </c>
      <c r="B22" s="6">
        <v>45308.861192129632</v>
      </c>
      <c r="C22">
        <v>30</v>
      </c>
      <c r="D22">
        <v>0</v>
      </c>
      <c r="E22" t="s">
        <v>2177</v>
      </c>
      <c r="F22" t="b">
        <v>1</v>
      </c>
      <c r="G22">
        <v>30</v>
      </c>
      <c r="H22">
        <v>0</v>
      </c>
      <c r="I22" t="s">
        <v>2177</v>
      </c>
      <c r="K22" t="s">
        <v>326</v>
      </c>
      <c r="L22">
        <v>1.07</v>
      </c>
      <c r="N22" t="s">
        <v>2178</v>
      </c>
      <c r="O22" t="s">
        <v>1634</v>
      </c>
      <c r="P22" t="s">
        <v>1635</v>
      </c>
      <c r="Q22">
        <v>0</v>
      </c>
      <c r="R22" t="s">
        <v>1656</v>
      </c>
      <c r="S22" t="s">
        <v>1449</v>
      </c>
      <c r="T22" t="s">
        <v>327</v>
      </c>
      <c r="U22" t="s">
        <v>1450</v>
      </c>
      <c r="W22" t="s">
        <v>1448</v>
      </c>
    </row>
    <row r="23" spans="1:23" x14ac:dyDescent="0.35">
      <c r="A23" t="s">
        <v>323</v>
      </c>
      <c r="B23" s="6">
        <v>45313.623437499999</v>
      </c>
      <c r="C23">
        <v>30</v>
      </c>
      <c r="D23">
        <v>0</v>
      </c>
      <c r="E23" t="s">
        <v>2177</v>
      </c>
      <c r="F23" t="b">
        <v>1</v>
      </c>
      <c r="G23">
        <v>30</v>
      </c>
      <c r="H23">
        <v>0</v>
      </c>
      <c r="I23" t="s">
        <v>2177</v>
      </c>
      <c r="K23" t="s">
        <v>108</v>
      </c>
      <c r="L23">
        <v>0.65</v>
      </c>
      <c r="N23" t="s">
        <v>2178</v>
      </c>
      <c r="O23" t="s">
        <v>1634</v>
      </c>
      <c r="P23" t="s">
        <v>1635</v>
      </c>
      <c r="Q23">
        <v>0</v>
      </c>
      <c r="R23" t="s">
        <v>1657</v>
      </c>
      <c r="S23" t="s">
        <v>1451</v>
      </c>
      <c r="T23" t="s">
        <v>324</v>
      </c>
      <c r="U23" t="s">
        <v>1452</v>
      </c>
      <c r="V23" t="s">
        <v>1453</v>
      </c>
      <c r="W23" t="s">
        <v>1454</v>
      </c>
    </row>
    <row r="24" spans="1:23" x14ac:dyDescent="0.35">
      <c r="A24" t="s">
        <v>320</v>
      </c>
      <c r="B24" s="6">
        <v>45313.656863425924</v>
      </c>
      <c r="C24">
        <v>30</v>
      </c>
      <c r="D24">
        <v>0</v>
      </c>
      <c r="E24" t="s">
        <v>2177</v>
      </c>
      <c r="F24" t="b">
        <v>1</v>
      </c>
      <c r="G24">
        <v>30</v>
      </c>
      <c r="H24">
        <v>0</v>
      </c>
      <c r="I24" t="s">
        <v>2177</v>
      </c>
      <c r="K24" t="s">
        <v>321</v>
      </c>
      <c r="L24">
        <v>0.95</v>
      </c>
      <c r="N24" t="s">
        <v>2178</v>
      </c>
      <c r="O24" t="s">
        <v>1634</v>
      </c>
      <c r="P24" t="s">
        <v>1635</v>
      </c>
      <c r="Q24">
        <v>0</v>
      </c>
      <c r="R24" t="s">
        <v>1658</v>
      </c>
      <c r="S24" t="s">
        <v>1455</v>
      </c>
      <c r="T24" t="s">
        <v>322</v>
      </c>
      <c r="U24" t="s">
        <v>1456</v>
      </c>
      <c r="W24" t="s">
        <v>1454</v>
      </c>
    </row>
    <row r="25" spans="1:23" x14ac:dyDescent="0.35">
      <c r="A25" t="s">
        <v>317</v>
      </c>
      <c r="B25" s="6">
        <v>45314.444548611114</v>
      </c>
      <c r="C25">
        <v>30</v>
      </c>
      <c r="D25">
        <v>0</v>
      </c>
      <c r="E25" t="s">
        <v>2177</v>
      </c>
      <c r="F25" t="b">
        <v>1</v>
      </c>
      <c r="G25">
        <v>30</v>
      </c>
      <c r="H25">
        <v>0</v>
      </c>
      <c r="I25" t="s">
        <v>2177</v>
      </c>
      <c r="K25" t="s">
        <v>318</v>
      </c>
      <c r="L25">
        <v>0.95</v>
      </c>
      <c r="N25" t="s">
        <v>2178</v>
      </c>
      <c r="O25" t="s">
        <v>1634</v>
      </c>
      <c r="P25" t="s">
        <v>1635</v>
      </c>
      <c r="Q25">
        <v>0</v>
      </c>
      <c r="R25" t="s">
        <v>1659</v>
      </c>
      <c r="S25" t="s">
        <v>1457</v>
      </c>
      <c r="T25" t="s">
        <v>319</v>
      </c>
      <c r="U25" t="s">
        <v>1458</v>
      </c>
      <c r="W25" t="s">
        <v>1459</v>
      </c>
    </row>
    <row r="26" spans="1:23" x14ac:dyDescent="0.35">
      <c r="A26" t="s">
        <v>314</v>
      </c>
      <c r="B26" s="6">
        <v>45314.487361111111</v>
      </c>
      <c r="C26">
        <v>30</v>
      </c>
      <c r="D26">
        <v>0</v>
      </c>
      <c r="E26" t="s">
        <v>2177</v>
      </c>
      <c r="F26" t="b">
        <v>1</v>
      </c>
      <c r="G26">
        <v>30</v>
      </c>
      <c r="H26">
        <v>0</v>
      </c>
      <c r="I26" t="s">
        <v>2177</v>
      </c>
      <c r="K26" t="s">
        <v>315</v>
      </c>
      <c r="L26">
        <v>0.95</v>
      </c>
      <c r="N26" t="s">
        <v>2178</v>
      </c>
      <c r="O26" t="s">
        <v>1634</v>
      </c>
      <c r="P26" t="s">
        <v>1635</v>
      </c>
      <c r="Q26">
        <v>0</v>
      </c>
      <c r="R26" t="s">
        <v>1660</v>
      </c>
      <c r="S26" t="s">
        <v>1460</v>
      </c>
      <c r="T26" t="s">
        <v>316</v>
      </c>
      <c r="U26" t="s">
        <v>1461</v>
      </c>
      <c r="W26" t="s">
        <v>1459</v>
      </c>
    </row>
    <row r="27" spans="1:23" x14ac:dyDescent="0.35">
      <c r="A27" t="s">
        <v>311</v>
      </c>
      <c r="B27" s="6">
        <v>45314.529432870368</v>
      </c>
      <c r="C27">
        <v>30</v>
      </c>
      <c r="D27">
        <v>0</v>
      </c>
      <c r="E27" t="s">
        <v>2177</v>
      </c>
      <c r="F27" t="b">
        <v>1</v>
      </c>
      <c r="G27">
        <v>30</v>
      </c>
      <c r="H27">
        <v>0</v>
      </c>
      <c r="I27" t="s">
        <v>2177</v>
      </c>
      <c r="K27" t="s">
        <v>312</v>
      </c>
      <c r="L27">
        <v>0.95</v>
      </c>
      <c r="N27" t="s">
        <v>2178</v>
      </c>
      <c r="O27" t="s">
        <v>1634</v>
      </c>
      <c r="P27" t="s">
        <v>1635</v>
      </c>
      <c r="Q27">
        <v>0</v>
      </c>
      <c r="R27" t="s">
        <v>1661</v>
      </c>
      <c r="S27" t="s">
        <v>1462</v>
      </c>
      <c r="T27" t="s">
        <v>313</v>
      </c>
      <c r="U27" t="s">
        <v>1463</v>
      </c>
      <c r="W27" t="s">
        <v>1459</v>
      </c>
    </row>
    <row r="28" spans="1:23" x14ac:dyDescent="0.35">
      <c r="A28" t="s">
        <v>308</v>
      </c>
      <c r="B28" s="6">
        <v>45314.537094907406</v>
      </c>
      <c r="C28">
        <v>30</v>
      </c>
      <c r="D28">
        <v>0</v>
      </c>
      <c r="E28" t="s">
        <v>2177</v>
      </c>
      <c r="F28" t="b">
        <v>1</v>
      </c>
      <c r="G28">
        <v>30</v>
      </c>
      <c r="H28">
        <v>0</v>
      </c>
      <c r="I28" t="s">
        <v>2177</v>
      </c>
      <c r="K28" t="s">
        <v>309</v>
      </c>
      <c r="L28">
        <v>0.95</v>
      </c>
      <c r="N28" t="s">
        <v>2178</v>
      </c>
      <c r="O28" t="s">
        <v>1634</v>
      </c>
      <c r="P28" t="s">
        <v>1635</v>
      </c>
      <c r="Q28">
        <v>0</v>
      </c>
      <c r="R28" t="s">
        <v>1662</v>
      </c>
      <c r="S28" t="s">
        <v>1464</v>
      </c>
      <c r="T28" t="s">
        <v>310</v>
      </c>
      <c r="U28" t="s">
        <v>1465</v>
      </c>
      <c r="W28" t="s">
        <v>1459</v>
      </c>
    </row>
    <row r="29" spans="1:23" x14ac:dyDescent="0.35">
      <c r="A29" t="s">
        <v>305</v>
      </c>
      <c r="B29" s="6">
        <v>45314.69672453704</v>
      </c>
      <c r="C29">
        <v>30</v>
      </c>
      <c r="D29">
        <v>0</v>
      </c>
      <c r="E29" t="s">
        <v>2177</v>
      </c>
      <c r="F29" t="b">
        <v>1</v>
      </c>
      <c r="G29">
        <v>30</v>
      </c>
      <c r="H29">
        <v>0</v>
      </c>
      <c r="I29" t="s">
        <v>2177</v>
      </c>
      <c r="K29" t="s">
        <v>306</v>
      </c>
      <c r="L29">
        <v>0.95</v>
      </c>
      <c r="N29" t="s">
        <v>2178</v>
      </c>
      <c r="O29" t="s">
        <v>1634</v>
      </c>
      <c r="P29" t="s">
        <v>1635</v>
      </c>
      <c r="Q29">
        <v>0</v>
      </c>
      <c r="R29" t="s">
        <v>1663</v>
      </c>
      <c r="S29" t="s">
        <v>1466</v>
      </c>
      <c r="T29" t="s">
        <v>307</v>
      </c>
      <c r="U29" t="s">
        <v>1467</v>
      </c>
      <c r="W29" t="s">
        <v>1459</v>
      </c>
    </row>
    <row r="30" spans="1:23" x14ac:dyDescent="0.35">
      <c r="A30" t="s">
        <v>302</v>
      </c>
      <c r="B30" s="6">
        <v>45314.795486111114</v>
      </c>
      <c r="C30">
        <v>30</v>
      </c>
      <c r="D30">
        <v>0</v>
      </c>
      <c r="E30" t="s">
        <v>2177</v>
      </c>
      <c r="F30" t="b">
        <v>1</v>
      </c>
      <c r="G30">
        <v>30</v>
      </c>
      <c r="H30">
        <v>0</v>
      </c>
      <c r="I30" t="s">
        <v>2177</v>
      </c>
      <c r="K30" t="s">
        <v>303</v>
      </c>
      <c r="L30">
        <v>0.95</v>
      </c>
      <c r="N30" t="s">
        <v>2178</v>
      </c>
      <c r="O30" t="s">
        <v>1634</v>
      </c>
      <c r="P30" t="s">
        <v>1635</v>
      </c>
      <c r="Q30">
        <v>0</v>
      </c>
      <c r="R30" t="s">
        <v>1664</v>
      </c>
      <c r="S30" t="s">
        <v>1468</v>
      </c>
      <c r="T30" t="s">
        <v>304</v>
      </c>
      <c r="U30" t="s">
        <v>1469</v>
      </c>
      <c r="W30" t="s">
        <v>1459</v>
      </c>
    </row>
    <row r="31" spans="1:23" x14ac:dyDescent="0.35">
      <c r="A31" t="s">
        <v>299</v>
      </c>
      <c r="B31" s="6">
        <v>45314.799328703702</v>
      </c>
      <c r="C31">
        <v>30</v>
      </c>
      <c r="D31">
        <v>0</v>
      </c>
      <c r="E31" t="s">
        <v>2177</v>
      </c>
      <c r="F31" t="b">
        <v>1</v>
      </c>
      <c r="G31">
        <v>30</v>
      </c>
      <c r="H31">
        <v>0</v>
      </c>
      <c r="I31" t="s">
        <v>2177</v>
      </c>
      <c r="K31" t="s">
        <v>300</v>
      </c>
      <c r="L31">
        <v>0.95</v>
      </c>
      <c r="N31" t="s">
        <v>2178</v>
      </c>
      <c r="O31" t="s">
        <v>1634</v>
      </c>
      <c r="P31" t="s">
        <v>1635</v>
      </c>
      <c r="Q31">
        <v>0</v>
      </c>
      <c r="R31" t="s">
        <v>1665</v>
      </c>
      <c r="S31" t="s">
        <v>1470</v>
      </c>
      <c r="T31" t="s">
        <v>301</v>
      </c>
      <c r="U31" t="s">
        <v>1471</v>
      </c>
      <c r="W31" t="s">
        <v>1459</v>
      </c>
    </row>
    <row r="32" spans="1:23" x14ac:dyDescent="0.35">
      <c r="A32" t="s">
        <v>296</v>
      </c>
      <c r="B32" s="6">
        <v>45315.319398148145</v>
      </c>
      <c r="C32">
        <v>30</v>
      </c>
      <c r="D32">
        <v>0</v>
      </c>
      <c r="E32" t="s">
        <v>2177</v>
      </c>
      <c r="F32" t="b">
        <v>1</v>
      </c>
      <c r="G32">
        <v>30</v>
      </c>
      <c r="H32">
        <v>0</v>
      </c>
      <c r="I32" t="s">
        <v>2177</v>
      </c>
      <c r="K32" t="s">
        <v>297</v>
      </c>
      <c r="L32">
        <v>0.95</v>
      </c>
      <c r="N32" t="s">
        <v>2178</v>
      </c>
      <c r="O32" t="s">
        <v>1634</v>
      </c>
      <c r="P32" t="s">
        <v>1635</v>
      </c>
      <c r="Q32">
        <v>0</v>
      </c>
      <c r="R32" t="s">
        <v>1666</v>
      </c>
      <c r="S32" t="s">
        <v>1472</v>
      </c>
      <c r="T32" t="s">
        <v>298</v>
      </c>
      <c r="U32" t="s">
        <v>1473</v>
      </c>
      <c r="W32" t="s">
        <v>1474</v>
      </c>
    </row>
    <row r="33" spans="1:23" x14ac:dyDescent="0.35">
      <c r="A33" t="s">
        <v>294</v>
      </c>
      <c r="B33" s="6">
        <v>45315.674849537034</v>
      </c>
      <c r="C33">
        <v>30</v>
      </c>
      <c r="D33">
        <v>0</v>
      </c>
      <c r="E33" t="s">
        <v>2177</v>
      </c>
      <c r="F33" t="b">
        <v>1</v>
      </c>
      <c r="G33">
        <v>30</v>
      </c>
      <c r="H33">
        <v>0</v>
      </c>
      <c r="I33" t="s">
        <v>2177</v>
      </c>
      <c r="K33" t="s">
        <v>295</v>
      </c>
      <c r="L33">
        <v>0.95</v>
      </c>
      <c r="N33" t="s">
        <v>2178</v>
      </c>
      <c r="O33" t="s">
        <v>1634</v>
      </c>
      <c r="P33" t="s">
        <v>1635</v>
      </c>
      <c r="Q33">
        <v>0</v>
      </c>
      <c r="R33" t="s">
        <v>1667</v>
      </c>
      <c r="S33" t="s">
        <v>1412</v>
      </c>
      <c r="T33" t="s">
        <v>51</v>
      </c>
      <c r="U33" t="s">
        <v>1413</v>
      </c>
      <c r="W33" t="s">
        <v>1474</v>
      </c>
    </row>
    <row r="34" spans="1:23" x14ac:dyDescent="0.35">
      <c r="A34" t="s">
        <v>291</v>
      </c>
      <c r="B34" s="6">
        <v>45315.775104166663</v>
      </c>
      <c r="C34">
        <v>30</v>
      </c>
      <c r="D34">
        <v>0</v>
      </c>
      <c r="E34" t="s">
        <v>2177</v>
      </c>
      <c r="F34" t="b">
        <v>1</v>
      </c>
      <c r="G34">
        <v>30</v>
      </c>
      <c r="H34">
        <v>0</v>
      </c>
      <c r="I34" t="s">
        <v>2177</v>
      </c>
      <c r="K34" t="s">
        <v>292</v>
      </c>
      <c r="L34">
        <v>0.95</v>
      </c>
      <c r="N34" t="s">
        <v>2178</v>
      </c>
      <c r="O34" t="s">
        <v>1634</v>
      </c>
      <c r="P34" t="s">
        <v>1635</v>
      </c>
      <c r="Q34">
        <v>0</v>
      </c>
      <c r="R34" t="s">
        <v>1668</v>
      </c>
      <c r="S34" t="s">
        <v>1475</v>
      </c>
      <c r="T34" t="s">
        <v>293</v>
      </c>
      <c r="U34" t="s">
        <v>1476</v>
      </c>
      <c r="W34" t="s">
        <v>1474</v>
      </c>
    </row>
    <row r="35" spans="1:23" x14ac:dyDescent="0.35">
      <c r="A35" t="s">
        <v>288</v>
      </c>
      <c r="B35" s="6">
        <v>45315.791041666664</v>
      </c>
      <c r="C35">
        <v>30</v>
      </c>
      <c r="D35">
        <v>0</v>
      </c>
      <c r="E35" t="s">
        <v>2177</v>
      </c>
      <c r="F35" t="b">
        <v>1</v>
      </c>
      <c r="G35">
        <v>30</v>
      </c>
      <c r="H35">
        <v>0</v>
      </c>
      <c r="I35" t="s">
        <v>2177</v>
      </c>
      <c r="K35" t="s">
        <v>289</v>
      </c>
      <c r="L35">
        <v>0.95</v>
      </c>
      <c r="N35" t="s">
        <v>2178</v>
      </c>
      <c r="O35" t="s">
        <v>1634</v>
      </c>
      <c r="P35" t="s">
        <v>1635</v>
      </c>
      <c r="Q35">
        <v>0</v>
      </c>
      <c r="R35" t="s">
        <v>1669</v>
      </c>
      <c r="S35" t="s">
        <v>1477</v>
      </c>
      <c r="T35" t="s">
        <v>290</v>
      </c>
      <c r="U35" t="s">
        <v>1478</v>
      </c>
      <c r="W35" t="s">
        <v>1474</v>
      </c>
    </row>
    <row r="36" spans="1:23" x14ac:dyDescent="0.35">
      <c r="A36" t="s">
        <v>285</v>
      </c>
      <c r="B36" s="6">
        <v>45315.899456018517</v>
      </c>
      <c r="C36">
        <v>30</v>
      </c>
      <c r="D36">
        <v>0</v>
      </c>
      <c r="E36" t="s">
        <v>2177</v>
      </c>
      <c r="F36" t="b">
        <v>1</v>
      </c>
      <c r="G36">
        <v>30</v>
      </c>
      <c r="H36">
        <v>0</v>
      </c>
      <c r="I36" t="s">
        <v>2177</v>
      </c>
      <c r="K36" t="s">
        <v>286</v>
      </c>
      <c r="L36">
        <v>0.95</v>
      </c>
      <c r="N36" t="s">
        <v>2178</v>
      </c>
      <c r="O36" t="s">
        <v>1634</v>
      </c>
      <c r="P36" t="s">
        <v>1635</v>
      </c>
      <c r="Q36">
        <v>0</v>
      </c>
      <c r="R36" t="s">
        <v>1670</v>
      </c>
      <c r="S36" t="s">
        <v>1479</v>
      </c>
      <c r="T36" t="s">
        <v>287</v>
      </c>
      <c r="U36" t="s">
        <v>1480</v>
      </c>
      <c r="W36" t="s">
        <v>1474</v>
      </c>
    </row>
    <row r="37" spans="1:23" x14ac:dyDescent="0.35">
      <c r="A37" t="s">
        <v>282</v>
      </c>
      <c r="B37" s="6">
        <v>45316.480671296296</v>
      </c>
      <c r="C37">
        <v>30</v>
      </c>
      <c r="D37">
        <v>0</v>
      </c>
      <c r="E37" t="s">
        <v>2177</v>
      </c>
      <c r="F37" t="b">
        <v>1</v>
      </c>
      <c r="G37">
        <v>30</v>
      </c>
      <c r="H37">
        <v>0</v>
      </c>
      <c r="I37" t="s">
        <v>2177</v>
      </c>
      <c r="K37" t="s">
        <v>283</v>
      </c>
      <c r="L37">
        <v>0.95</v>
      </c>
      <c r="N37" t="s">
        <v>2178</v>
      </c>
      <c r="O37" t="s">
        <v>1634</v>
      </c>
      <c r="P37" t="s">
        <v>1635</v>
      </c>
      <c r="Q37">
        <v>0</v>
      </c>
      <c r="R37" t="s">
        <v>1671</v>
      </c>
      <c r="S37" t="s">
        <v>1481</v>
      </c>
      <c r="T37" t="s">
        <v>284</v>
      </c>
      <c r="U37" t="s">
        <v>1482</v>
      </c>
      <c r="W37" t="s">
        <v>1483</v>
      </c>
    </row>
    <row r="38" spans="1:23" x14ac:dyDescent="0.35">
      <c r="A38" t="s">
        <v>279</v>
      </c>
      <c r="B38" s="6">
        <v>45316.494432870371</v>
      </c>
      <c r="C38">
        <v>30</v>
      </c>
      <c r="D38">
        <v>0</v>
      </c>
      <c r="E38" t="s">
        <v>2177</v>
      </c>
      <c r="F38" t="b">
        <v>1</v>
      </c>
      <c r="G38">
        <v>30</v>
      </c>
      <c r="H38">
        <v>0</v>
      </c>
      <c r="I38" t="s">
        <v>2177</v>
      </c>
      <c r="K38" t="s">
        <v>280</v>
      </c>
      <c r="L38">
        <v>0.95</v>
      </c>
      <c r="N38" t="s">
        <v>2178</v>
      </c>
      <c r="O38" t="s">
        <v>1634</v>
      </c>
      <c r="P38" t="s">
        <v>1635</v>
      </c>
      <c r="Q38">
        <v>0</v>
      </c>
      <c r="R38" t="s">
        <v>1672</v>
      </c>
      <c r="S38" t="s">
        <v>1484</v>
      </c>
      <c r="T38" t="s">
        <v>281</v>
      </c>
      <c r="U38" t="s">
        <v>1485</v>
      </c>
      <c r="W38" t="s">
        <v>1483</v>
      </c>
    </row>
    <row r="39" spans="1:23" x14ac:dyDescent="0.35">
      <c r="A39" t="s">
        <v>276</v>
      </c>
      <c r="B39" s="6">
        <v>45316.50509259259</v>
      </c>
      <c r="C39">
        <v>30</v>
      </c>
      <c r="D39">
        <v>0</v>
      </c>
      <c r="E39" t="s">
        <v>2177</v>
      </c>
      <c r="F39" t="b">
        <v>1</v>
      </c>
      <c r="G39">
        <v>30</v>
      </c>
      <c r="H39">
        <v>0</v>
      </c>
      <c r="I39" t="s">
        <v>2177</v>
      </c>
      <c r="K39" t="s">
        <v>277</v>
      </c>
      <c r="L39">
        <v>0.95</v>
      </c>
      <c r="N39" t="s">
        <v>2178</v>
      </c>
      <c r="O39" t="s">
        <v>1634</v>
      </c>
      <c r="P39" t="s">
        <v>1635</v>
      </c>
      <c r="Q39">
        <v>0</v>
      </c>
      <c r="R39" t="s">
        <v>1673</v>
      </c>
      <c r="S39" t="s">
        <v>1486</v>
      </c>
      <c r="T39" t="s">
        <v>278</v>
      </c>
      <c r="U39" t="s">
        <v>1487</v>
      </c>
      <c r="W39" t="s">
        <v>1483</v>
      </c>
    </row>
    <row r="40" spans="1:23" x14ac:dyDescent="0.35">
      <c r="A40" t="s">
        <v>273</v>
      </c>
      <c r="B40" s="6">
        <v>45316.703217592592</v>
      </c>
      <c r="C40">
        <v>30</v>
      </c>
      <c r="D40">
        <v>0</v>
      </c>
      <c r="E40" t="s">
        <v>2177</v>
      </c>
      <c r="F40" t="b">
        <v>1</v>
      </c>
      <c r="G40">
        <v>30</v>
      </c>
      <c r="H40">
        <v>0</v>
      </c>
      <c r="I40" t="s">
        <v>2177</v>
      </c>
      <c r="K40" t="s">
        <v>274</v>
      </c>
      <c r="L40">
        <v>0.95</v>
      </c>
      <c r="N40" t="s">
        <v>2178</v>
      </c>
      <c r="O40" t="s">
        <v>1634</v>
      </c>
      <c r="P40" t="s">
        <v>1635</v>
      </c>
      <c r="Q40">
        <v>0</v>
      </c>
      <c r="R40" t="s">
        <v>1674</v>
      </c>
      <c r="S40" t="s">
        <v>1488</v>
      </c>
      <c r="T40" t="s">
        <v>275</v>
      </c>
      <c r="U40" t="s">
        <v>1489</v>
      </c>
      <c r="W40" t="s">
        <v>1483</v>
      </c>
    </row>
    <row r="41" spans="1:23" x14ac:dyDescent="0.35">
      <c r="A41" t="s">
        <v>270</v>
      </c>
      <c r="B41" s="6">
        <v>45316.705393518518</v>
      </c>
      <c r="C41">
        <v>30</v>
      </c>
      <c r="D41">
        <v>0</v>
      </c>
      <c r="E41" t="s">
        <v>2177</v>
      </c>
      <c r="F41" t="b">
        <v>1</v>
      </c>
      <c r="G41">
        <v>30</v>
      </c>
      <c r="H41">
        <v>0</v>
      </c>
      <c r="I41" t="s">
        <v>2177</v>
      </c>
      <c r="K41" t="s">
        <v>271</v>
      </c>
      <c r="L41">
        <v>0.95</v>
      </c>
      <c r="N41" t="s">
        <v>2178</v>
      </c>
      <c r="O41" t="s">
        <v>1634</v>
      </c>
      <c r="P41" t="s">
        <v>1635</v>
      </c>
      <c r="Q41">
        <v>0</v>
      </c>
      <c r="R41" t="s">
        <v>1675</v>
      </c>
      <c r="S41" t="s">
        <v>1490</v>
      </c>
      <c r="T41" t="s">
        <v>272</v>
      </c>
      <c r="U41" t="s">
        <v>1491</v>
      </c>
      <c r="W41" t="s">
        <v>1483</v>
      </c>
    </row>
    <row r="42" spans="1:23" x14ac:dyDescent="0.35">
      <c r="A42" t="s">
        <v>267</v>
      </c>
      <c r="B42" s="6">
        <v>45317.45653935185</v>
      </c>
      <c r="C42">
        <v>30</v>
      </c>
      <c r="D42">
        <v>0</v>
      </c>
      <c r="E42" t="s">
        <v>2177</v>
      </c>
      <c r="F42" t="b">
        <v>1</v>
      </c>
      <c r="G42">
        <v>30</v>
      </c>
      <c r="H42">
        <v>0</v>
      </c>
      <c r="I42" t="s">
        <v>2177</v>
      </c>
      <c r="K42" t="s">
        <v>268</v>
      </c>
      <c r="L42">
        <v>0.95</v>
      </c>
      <c r="N42" t="s">
        <v>2178</v>
      </c>
      <c r="O42" t="s">
        <v>1634</v>
      </c>
      <c r="P42" t="s">
        <v>1635</v>
      </c>
      <c r="Q42">
        <v>0</v>
      </c>
      <c r="R42" t="s">
        <v>1676</v>
      </c>
      <c r="S42" t="s">
        <v>1492</v>
      </c>
      <c r="T42" t="s">
        <v>269</v>
      </c>
      <c r="U42" t="s">
        <v>1493</v>
      </c>
      <c r="W42" t="s">
        <v>1494</v>
      </c>
    </row>
    <row r="43" spans="1:23" x14ac:dyDescent="0.35">
      <c r="A43" t="s">
        <v>264</v>
      </c>
      <c r="B43" s="6">
        <v>45317.536643518521</v>
      </c>
      <c r="C43">
        <v>30</v>
      </c>
      <c r="D43">
        <v>0</v>
      </c>
      <c r="E43" t="s">
        <v>2177</v>
      </c>
      <c r="F43" t="b">
        <v>1</v>
      </c>
      <c r="G43">
        <v>30</v>
      </c>
      <c r="H43">
        <v>0</v>
      </c>
      <c r="I43" t="s">
        <v>2177</v>
      </c>
      <c r="K43" t="s">
        <v>265</v>
      </c>
      <c r="L43">
        <v>0.95</v>
      </c>
      <c r="N43" t="s">
        <v>2178</v>
      </c>
      <c r="O43" t="s">
        <v>1634</v>
      </c>
      <c r="P43" t="s">
        <v>1635</v>
      </c>
      <c r="Q43">
        <v>0</v>
      </c>
      <c r="R43" t="s">
        <v>1677</v>
      </c>
      <c r="S43" t="s">
        <v>1495</v>
      </c>
      <c r="T43" t="s">
        <v>266</v>
      </c>
      <c r="U43" t="s">
        <v>1496</v>
      </c>
      <c r="W43" t="s">
        <v>1494</v>
      </c>
    </row>
    <row r="44" spans="1:23" x14ac:dyDescent="0.35">
      <c r="A44" t="s">
        <v>262</v>
      </c>
      <c r="B44" s="6">
        <v>45318.4450462963</v>
      </c>
      <c r="C44">
        <v>30</v>
      </c>
      <c r="D44">
        <v>0</v>
      </c>
      <c r="E44" t="s">
        <v>2177</v>
      </c>
      <c r="F44" t="b">
        <v>1</v>
      </c>
      <c r="G44">
        <v>30</v>
      </c>
      <c r="H44">
        <v>0</v>
      </c>
      <c r="I44" t="s">
        <v>2177</v>
      </c>
      <c r="K44" t="s">
        <v>108</v>
      </c>
      <c r="L44">
        <v>0.65</v>
      </c>
      <c r="N44" t="s">
        <v>2178</v>
      </c>
      <c r="O44" t="s">
        <v>1634</v>
      </c>
      <c r="P44" t="s">
        <v>1635</v>
      </c>
      <c r="Q44">
        <v>0</v>
      </c>
      <c r="R44" t="s">
        <v>1678</v>
      </c>
      <c r="S44" t="s">
        <v>1497</v>
      </c>
      <c r="T44" t="s">
        <v>263</v>
      </c>
      <c r="U44" t="s">
        <v>1498</v>
      </c>
      <c r="V44" t="s">
        <v>1499</v>
      </c>
      <c r="W44" t="s">
        <v>1500</v>
      </c>
    </row>
    <row r="45" spans="1:23" x14ac:dyDescent="0.35">
      <c r="A45" t="s">
        <v>259</v>
      </c>
      <c r="B45" s="6">
        <v>45318.516736111109</v>
      </c>
      <c r="C45">
        <v>30</v>
      </c>
      <c r="D45">
        <v>0</v>
      </c>
      <c r="E45" t="s">
        <v>2177</v>
      </c>
      <c r="F45" t="b">
        <v>1</v>
      </c>
      <c r="G45">
        <v>30</v>
      </c>
      <c r="H45">
        <v>0</v>
      </c>
      <c r="I45" t="s">
        <v>2177</v>
      </c>
      <c r="K45" t="s">
        <v>260</v>
      </c>
      <c r="L45">
        <v>0.95</v>
      </c>
      <c r="N45" t="s">
        <v>2178</v>
      </c>
      <c r="O45" t="s">
        <v>1634</v>
      </c>
      <c r="P45" t="s">
        <v>1635</v>
      </c>
      <c r="Q45">
        <v>0</v>
      </c>
      <c r="R45" t="s">
        <v>1679</v>
      </c>
      <c r="S45" t="s">
        <v>1501</v>
      </c>
      <c r="T45" t="s">
        <v>261</v>
      </c>
      <c r="U45" t="s">
        <v>1502</v>
      </c>
      <c r="W45" t="s">
        <v>1500</v>
      </c>
    </row>
    <row r="46" spans="1:23" x14ac:dyDescent="0.35">
      <c r="A46" t="s">
        <v>256</v>
      </c>
      <c r="B46" s="6">
        <v>45318.699733796297</v>
      </c>
      <c r="C46">
        <v>30</v>
      </c>
      <c r="D46">
        <v>0</v>
      </c>
      <c r="E46" t="s">
        <v>2177</v>
      </c>
      <c r="F46" t="b">
        <v>1</v>
      </c>
      <c r="G46">
        <v>30</v>
      </c>
      <c r="H46">
        <v>0</v>
      </c>
      <c r="I46" t="s">
        <v>2177</v>
      </c>
      <c r="K46" t="s">
        <v>257</v>
      </c>
      <c r="L46">
        <v>0.95</v>
      </c>
      <c r="N46" t="s">
        <v>2178</v>
      </c>
      <c r="O46" t="s">
        <v>1634</v>
      </c>
      <c r="P46" t="s">
        <v>1635</v>
      </c>
      <c r="Q46">
        <v>0</v>
      </c>
      <c r="R46" t="s">
        <v>1680</v>
      </c>
      <c r="S46" t="s">
        <v>1503</v>
      </c>
      <c r="T46" t="s">
        <v>258</v>
      </c>
      <c r="U46" t="s">
        <v>1504</v>
      </c>
      <c r="W46" t="s">
        <v>1500</v>
      </c>
    </row>
    <row r="47" spans="1:23" x14ac:dyDescent="0.35">
      <c r="A47" t="s">
        <v>253</v>
      </c>
      <c r="B47" s="6">
        <v>45318.702986111108</v>
      </c>
      <c r="C47">
        <v>30</v>
      </c>
      <c r="D47">
        <v>0</v>
      </c>
      <c r="E47" t="s">
        <v>2177</v>
      </c>
      <c r="F47" t="b">
        <v>1</v>
      </c>
      <c r="G47">
        <v>30</v>
      </c>
      <c r="H47">
        <v>0</v>
      </c>
      <c r="I47" t="s">
        <v>2177</v>
      </c>
      <c r="K47" t="s">
        <v>254</v>
      </c>
      <c r="L47">
        <v>0.95</v>
      </c>
      <c r="N47" t="s">
        <v>2178</v>
      </c>
      <c r="O47" t="s">
        <v>1634</v>
      </c>
      <c r="P47" t="s">
        <v>1635</v>
      </c>
      <c r="Q47">
        <v>0</v>
      </c>
      <c r="R47" t="s">
        <v>1681</v>
      </c>
      <c r="S47" t="s">
        <v>1505</v>
      </c>
      <c r="T47" t="s">
        <v>255</v>
      </c>
      <c r="U47" t="s">
        <v>1506</v>
      </c>
      <c r="W47" t="s">
        <v>1500</v>
      </c>
    </row>
    <row r="48" spans="1:23" x14ac:dyDescent="0.35">
      <c r="A48" t="s">
        <v>250</v>
      </c>
      <c r="B48" s="6">
        <v>45320.736655092594</v>
      </c>
      <c r="C48">
        <v>30</v>
      </c>
      <c r="D48">
        <v>0</v>
      </c>
      <c r="E48" t="s">
        <v>2177</v>
      </c>
      <c r="F48" t="b">
        <v>1</v>
      </c>
      <c r="G48">
        <v>30</v>
      </c>
      <c r="H48">
        <v>0</v>
      </c>
      <c r="I48" t="s">
        <v>2177</v>
      </c>
      <c r="K48" t="s">
        <v>251</v>
      </c>
      <c r="L48">
        <v>0.95</v>
      </c>
      <c r="N48" t="s">
        <v>2178</v>
      </c>
      <c r="O48" t="s">
        <v>1634</v>
      </c>
      <c r="P48" t="s">
        <v>1635</v>
      </c>
      <c r="Q48">
        <v>0</v>
      </c>
      <c r="R48" t="s">
        <v>1682</v>
      </c>
      <c r="S48" t="s">
        <v>1507</v>
      </c>
      <c r="T48" t="s">
        <v>252</v>
      </c>
      <c r="U48" t="s">
        <v>1508</v>
      </c>
      <c r="W48" t="s">
        <v>1500</v>
      </c>
    </row>
    <row r="49" spans="1:23" x14ac:dyDescent="0.35">
      <c r="A49" t="s">
        <v>247</v>
      </c>
      <c r="B49" s="6">
        <v>45320.758287037039</v>
      </c>
      <c r="C49">
        <v>30</v>
      </c>
      <c r="D49">
        <v>0</v>
      </c>
      <c r="E49" t="s">
        <v>2177</v>
      </c>
      <c r="F49" t="b">
        <v>1</v>
      </c>
      <c r="G49">
        <v>30</v>
      </c>
      <c r="H49">
        <v>0</v>
      </c>
      <c r="I49" t="s">
        <v>2177</v>
      </c>
      <c r="K49" t="s">
        <v>248</v>
      </c>
      <c r="L49">
        <v>0.95</v>
      </c>
      <c r="N49" t="s">
        <v>2178</v>
      </c>
      <c r="O49" t="s">
        <v>1634</v>
      </c>
      <c r="P49" t="s">
        <v>1635</v>
      </c>
      <c r="Q49">
        <v>0</v>
      </c>
      <c r="R49" t="s">
        <v>1683</v>
      </c>
      <c r="S49" t="s">
        <v>1509</v>
      </c>
      <c r="T49" t="s">
        <v>249</v>
      </c>
      <c r="U49" t="s">
        <v>1510</v>
      </c>
      <c r="W49" t="s">
        <v>1500</v>
      </c>
    </row>
    <row r="50" spans="1:23" x14ac:dyDescent="0.35">
      <c r="A50" t="s">
        <v>244</v>
      </c>
      <c r="B50" s="6">
        <v>45320.764317129629</v>
      </c>
      <c r="C50">
        <v>30</v>
      </c>
      <c r="D50">
        <v>0</v>
      </c>
      <c r="E50" t="s">
        <v>2177</v>
      </c>
      <c r="F50" t="b">
        <v>1</v>
      </c>
      <c r="G50">
        <v>30</v>
      </c>
      <c r="H50">
        <v>0</v>
      </c>
      <c r="I50" t="s">
        <v>2177</v>
      </c>
      <c r="K50" t="s">
        <v>245</v>
      </c>
      <c r="L50">
        <v>0.95</v>
      </c>
      <c r="N50" t="s">
        <v>2178</v>
      </c>
      <c r="O50" t="s">
        <v>1634</v>
      </c>
      <c r="P50" t="s">
        <v>1635</v>
      </c>
      <c r="Q50">
        <v>0</v>
      </c>
      <c r="R50" t="s">
        <v>1684</v>
      </c>
      <c r="S50" t="s">
        <v>1511</v>
      </c>
      <c r="T50" t="s">
        <v>246</v>
      </c>
      <c r="U50" t="s">
        <v>1512</v>
      </c>
      <c r="W50" t="s">
        <v>1500</v>
      </c>
    </row>
    <row r="51" spans="1:23" x14ac:dyDescent="0.35">
      <c r="A51" t="s">
        <v>241</v>
      </c>
      <c r="B51" s="6">
        <v>45321.461331018516</v>
      </c>
      <c r="C51">
        <v>30</v>
      </c>
      <c r="D51">
        <v>0</v>
      </c>
      <c r="E51" t="s">
        <v>2177</v>
      </c>
      <c r="F51" t="b">
        <v>1</v>
      </c>
      <c r="G51">
        <v>30</v>
      </c>
      <c r="H51">
        <v>0</v>
      </c>
      <c r="I51" t="s">
        <v>2177</v>
      </c>
      <c r="K51" t="s">
        <v>242</v>
      </c>
      <c r="L51">
        <v>1.07</v>
      </c>
      <c r="N51" t="s">
        <v>2178</v>
      </c>
      <c r="O51" t="s">
        <v>1634</v>
      </c>
      <c r="P51" t="s">
        <v>1635</v>
      </c>
      <c r="Q51">
        <v>0</v>
      </c>
      <c r="R51" t="s">
        <v>1685</v>
      </c>
      <c r="S51" t="s">
        <v>1513</v>
      </c>
      <c r="T51" t="s">
        <v>243</v>
      </c>
      <c r="U51" t="s">
        <v>1514</v>
      </c>
      <c r="W51" t="s">
        <v>1515</v>
      </c>
    </row>
    <row r="52" spans="1:23" x14ac:dyDescent="0.35">
      <c r="A52" t="s">
        <v>239</v>
      </c>
      <c r="B52" s="6">
        <v>45321.844525462962</v>
      </c>
      <c r="C52">
        <v>30</v>
      </c>
      <c r="D52">
        <v>0</v>
      </c>
      <c r="E52" t="s">
        <v>2177</v>
      </c>
      <c r="F52" t="b">
        <v>1</v>
      </c>
      <c r="G52">
        <v>30</v>
      </c>
      <c r="H52">
        <v>0</v>
      </c>
      <c r="I52" t="s">
        <v>2177</v>
      </c>
      <c r="K52" t="s">
        <v>108</v>
      </c>
      <c r="L52">
        <v>0.65</v>
      </c>
      <c r="N52" t="s">
        <v>2178</v>
      </c>
      <c r="O52" t="s">
        <v>1634</v>
      </c>
      <c r="P52" t="s">
        <v>1635</v>
      </c>
      <c r="Q52">
        <v>0</v>
      </c>
      <c r="R52" t="s">
        <v>1686</v>
      </c>
      <c r="S52" t="s">
        <v>1516</v>
      </c>
      <c r="T52" t="s">
        <v>240</v>
      </c>
      <c r="U52" t="s">
        <v>1517</v>
      </c>
      <c r="V52" t="s">
        <v>1518</v>
      </c>
      <c r="W52" t="s">
        <v>1515</v>
      </c>
    </row>
    <row r="53" spans="1:23" x14ac:dyDescent="0.35">
      <c r="A53" t="s">
        <v>236</v>
      </c>
      <c r="B53" s="6">
        <v>45321.901516203703</v>
      </c>
      <c r="C53">
        <v>30</v>
      </c>
      <c r="D53">
        <v>0</v>
      </c>
      <c r="E53" t="s">
        <v>2177</v>
      </c>
      <c r="F53" t="b">
        <v>1</v>
      </c>
      <c r="G53">
        <v>30</v>
      </c>
      <c r="H53">
        <v>0</v>
      </c>
      <c r="I53" t="s">
        <v>2177</v>
      </c>
      <c r="K53" t="s">
        <v>237</v>
      </c>
      <c r="L53">
        <v>0.95</v>
      </c>
      <c r="N53" t="s">
        <v>2178</v>
      </c>
      <c r="O53" t="s">
        <v>1634</v>
      </c>
      <c r="P53" t="s">
        <v>1635</v>
      </c>
      <c r="Q53">
        <v>0</v>
      </c>
      <c r="R53" t="s">
        <v>1687</v>
      </c>
      <c r="S53" t="s">
        <v>1519</v>
      </c>
      <c r="T53" t="s">
        <v>238</v>
      </c>
      <c r="U53" t="s">
        <v>1520</v>
      </c>
      <c r="W53" t="s">
        <v>1515</v>
      </c>
    </row>
    <row r="54" spans="1:23" x14ac:dyDescent="0.35">
      <c r="A54" t="s">
        <v>233</v>
      </c>
      <c r="B54" s="6">
        <v>45322.541331018518</v>
      </c>
      <c r="C54">
        <v>30</v>
      </c>
      <c r="D54">
        <v>0</v>
      </c>
      <c r="E54" t="s">
        <v>2177</v>
      </c>
      <c r="F54" t="b">
        <v>1</v>
      </c>
      <c r="G54">
        <v>30</v>
      </c>
      <c r="H54">
        <v>0</v>
      </c>
      <c r="I54" t="s">
        <v>2177</v>
      </c>
      <c r="K54" t="s">
        <v>234</v>
      </c>
      <c r="L54">
        <v>0.95</v>
      </c>
      <c r="N54" t="s">
        <v>2178</v>
      </c>
      <c r="O54" t="s">
        <v>1634</v>
      </c>
      <c r="P54" t="s">
        <v>1635</v>
      </c>
      <c r="Q54">
        <v>0</v>
      </c>
      <c r="R54" t="s">
        <v>1688</v>
      </c>
      <c r="S54" t="s">
        <v>1521</v>
      </c>
      <c r="T54" t="s">
        <v>235</v>
      </c>
      <c r="U54" t="s">
        <v>1522</v>
      </c>
      <c r="W54" t="s">
        <v>1523</v>
      </c>
    </row>
    <row r="55" spans="1:23" x14ac:dyDescent="0.35">
      <c r="A55" t="s">
        <v>231</v>
      </c>
      <c r="B55" s="6">
        <v>45322.854837962965</v>
      </c>
      <c r="C55">
        <v>30</v>
      </c>
      <c r="D55">
        <v>0</v>
      </c>
      <c r="E55" t="s">
        <v>2177</v>
      </c>
      <c r="F55" t="b">
        <v>1</v>
      </c>
      <c r="G55">
        <v>30</v>
      </c>
      <c r="H55">
        <v>0</v>
      </c>
      <c r="I55" t="s">
        <v>2177</v>
      </c>
      <c r="K55" t="s">
        <v>232</v>
      </c>
      <c r="L55">
        <v>0.95</v>
      </c>
      <c r="N55" t="s">
        <v>2178</v>
      </c>
      <c r="O55" t="s">
        <v>1634</v>
      </c>
      <c r="P55" t="s">
        <v>1635</v>
      </c>
      <c r="Q55">
        <v>0</v>
      </c>
      <c r="R55" t="s">
        <v>1689</v>
      </c>
      <c r="S55" t="s">
        <v>1431</v>
      </c>
      <c r="T55" t="s">
        <v>142</v>
      </c>
      <c r="U55" t="s">
        <v>1432</v>
      </c>
      <c r="W55" t="s">
        <v>1523</v>
      </c>
    </row>
    <row r="56" spans="1:23" x14ac:dyDescent="0.35">
      <c r="A56" t="s">
        <v>228</v>
      </c>
      <c r="B56" s="6">
        <v>45323.355266203704</v>
      </c>
      <c r="C56">
        <v>30</v>
      </c>
      <c r="D56">
        <v>0</v>
      </c>
      <c r="E56" t="s">
        <v>2177</v>
      </c>
      <c r="F56" t="b">
        <v>1</v>
      </c>
      <c r="G56">
        <v>30</v>
      </c>
      <c r="H56">
        <v>0</v>
      </c>
      <c r="I56" t="s">
        <v>2177</v>
      </c>
      <c r="K56" t="s">
        <v>229</v>
      </c>
      <c r="L56">
        <v>0.95</v>
      </c>
      <c r="N56" t="s">
        <v>2178</v>
      </c>
      <c r="O56" t="s">
        <v>1634</v>
      </c>
      <c r="P56" t="s">
        <v>1635</v>
      </c>
      <c r="Q56">
        <v>0</v>
      </c>
      <c r="R56" t="s">
        <v>1690</v>
      </c>
      <c r="S56" t="s">
        <v>1524</v>
      </c>
      <c r="T56" t="s">
        <v>230</v>
      </c>
      <c r="U56" t="s">
        <v>1525</v>
      </c>
      <c r="W56" t="s">
        <v>1526</v>
      </c>
    </row>
    <row r="57" spans="1:23" x14ac:dyDescent="0.35">
      <c r="A57" t="s">
        <v>225</v>
      </c>
      <c r="B57" s="6">
        <v>45323.601099537038</v>
      </c>
      <c r="C57">
        <v>30</v>
      </c>
      <c r="D57">
        <v>0</v>
      </c>
      <c r="E57" t="s">
        <v>2177</v>
      </c>
      <c r="F57" t="b">
        <v>1</v>
      </c>
      <c r="G57">
        <v>30</v>
      </c>
      <c r="H57">
        <v>0</v>
      </c>
      <c r="I57" t="s">
        <v>2177</v>
      </c>
      <c r="K57" t="s">
        <v>226</v>
      </c>
      <c r="L57">
        <v>0.95</v>
      </c>
      <c r="N57" t="s">
        <v>2178</v>
      </c>
      <c r="O57" t="s">
        <v>1634</v>
      </c>
      <c r="P57" t="s">
        <v>1635</v>
      </c>
      <c r="Q57">
        <v>0</v>
      </c>
      <c r="R57" t="s">
        <v>1691</v>
      </c>
      <c r="S57" t="s">
        <v>1527</v>
      </c>
      <c r="T57" t="s">
        <v>227</v>
      </c>
      <c r="U57" t="s">
        <v>1528</v>
      </c>
      <c r="W57" t="s">
        <v>1526</v>
      </c>
    </row>
    <row r="58" spans="1:23" x14ac:dyDescent="0.35">
      <c r="A58" t="s">
        <v>222</v>
      </c>
      <c r="B58" s="6">
        <v>45326.76703703704</v>
      </c>
      <c r="C58">
        <v>30</v>
      </c>
      <c r="D58">
        <v>0</v>
      </c>
      <c r="E58" t="s">
        <v>2177</v>
      </c>
      <c r="F58" t="b">
        <v>1</v>
      </c>
      <c r="G58">
        <v>30</v>
      </c>
      <c r="H58">
        <v>0</v>
      </c>
      <c r="I58" t="s">
        <v>2177</v>
      </c>
      <c r="K58" t="s">
        <v>223</v>
      </c>
      <c r="L58">
        <v>0.95</v>
      </c>
      <c r="N58" t="s">
        <v>2178</v>
      </c>
      <c r="O58" t="s">
        <v>1634</v>
      </c>
      <c r="P58" t="s">
        <v>1635</v>
      </c>
      <c r="Q58">
        <v>0</v>
      </c>
      <c r="R58" t="s">
        <v>1692</v>
      </c>
      <c r="S58" t="s">
        <v>1529</v>
      </c>
      <c r="T58" t="s">
        <v>224</v>
      </c>
      <c r="U58" t="s">
        <v>1530</v>
      </c>
      <c r="W58" t="s">
        <v>1531</v>
      </c>
    </row>
    <row r="59" spans="1:23" x14ac:dyDescent="0.35">
      <c r="A59" t="s">
        <v>219</v>
      </c>
      <c r="B59" s="6">
        <v>45327.854675925926</v>
      </c>
      <c r="C59">
        <v>30</v>
      </c>
      <c r="D59">
        <v>0</v>
      </c>
      <c r="E59" t="s">
        <v>2177</v>
      </c>
      <c r="F59" t="b">
        <v>1</v>
      </c>
      <c r="G59">
        <v>30</v>
      </c>
      <c r="H59">
        <v>0</v>
      </c>
      <c r="I59" t="s">
        <v>2177</v>
      </c>
      <c r="K59" t="s">
        <v>220</v>
      </c>
      <c r="L59">
        <v>0.95</v>
      </c>
      <c r="N59" t="s">
        <v>2178</v>
      </c>
      <c r="O59" t="s">
        <v>1634</v>
      </c>
      <c r="P59" t="s">
        <v>1635</v>
      </c>
      <c r="Q59">
        <v>0</v>
      </c>
      <c r="R59" t="s">
        <v>1693</v>
      </c>
      <c r="S59" t="s">
        <v>1532</v>
      </c>
      <c r="T59" t="s">
        <v>221</v>
      </c>
      <c r="U59" t="s">
        <v>1533</v>
      </c>
      <c r="W59" t="s">
        <v>1531</v>
      </c>
    </row>
    <row r="60" spans="1:23" x14ac:dyDescent="0.35">
      <c r="A60" t="s">
        <v>217</v>
      </c>
      <c r="B60" s="6">
        <v>45333.228067129632</v>
      </c>
      <c r="C60">
        <v>30</v>
      </c>
      <c r="D60">
        <v>0</v>
      </c>
      <c r="E60" t="s">
        <v>2177</v>
      </c>
      <c r="F60" t="b">
        <v>1</v>
      </c>
      <c r="G60">
        <v>30</v>
      </c>
      <c r="H60">
        <v>0</v>
      </c>
      <c r="I60" t="s">
        <v>2177</v>
      </c>
      <c r="K60" t="s">
        <v>108</v>
      </c>
      <c r="L60">
        <v>0.65</v>
      </c>
      <c r="N60" t="s">
        <v>2178</v>
      </c>
      <c r="O60" t="s">
        <v>1634</v>
      </c>
      <c r="P60" t="s">
        <v>1635</v>
      </c>
      <c r="Q60">
        <v>0</v>
      </c>
      <c r="R60" t="s">
        <v>1694</v>
      </c>
      <c r="S60" t="s">
        <v>1534</v>
      </c>
      <c r="T60" t="s">
        <v>218</v>
      </c>
      <c r="U60" t="s">
        <v>1535</v>
      </c>
      <c r="V60" t="s">
        <v>1536</v>
      </c>
      <c r="W60" t="s">
        <v>1537</v>
      </c>
    </row>
    <row r="61" spans="1:23" x14ac:dyDescent="0.35">
      <c r="A61" t="s">
        <v>215</v>
      </c>
      <c r="B61" s="6">
        <v>45333.761516203704</v>
      </c>
      <c r="C61">
        <v>15</v>
      </c>
      <c r="D61">
        <v>0</v>
      </c>
      <c r="E61" t="s">
        <v>2177</v>
      </c>
      <c r="F61" t="b">
        <v>1</v>
      </c>
      <c r="G61">
        <v>15</v>
      </c>
      <c r="H61">
        <v>0</v>
      </c>
      <c r="I61" t="s">
        <v>2177</v>
      </c>
      <c r="K61" t="s">
        <v>216</v>
      </c>
      <c r="L61">
        <v>0.43</v>
      </c>
      <c r="N61" t="s">
        <v>2178</v>
      </c>
      <c r="O61" t="s">
        <v>1634</v>
      </c>
      <c r="P61" t="s">
        <v>1635</v>
      </c>
      <c r="Q61">
        <v>0</v>
      </c>
      <c r="R61" t="s">
        <v>1695</v>
      </c>
      <c r="W61" t="s">
        <v>1537</v>
      </c>
    </row>
    <row r="62" spans="1:23" x14ac:dyDescent="0.35">
      <c r="A62" t="s">
        <v>212</v>
      </c>
      <c r="B62" s="6">
        <v>45334.89744212963</v>
      </c>
      <c r="C62">
        <v>30</v>
      </c>
      <c r="D62">
        <v>0</v>
      </c>
      <c r="E62" t="s">
        <v>2177</v>
      </c>
      <c r="F62" t="b">
        <v>1</v>
      </c>
      <c r="G62">
        <v>30</v>
      </c>
      <c r="H62">
        <v>0</v>
      </c>
      <c r="I62" t="s">
        <v>2177</v>
      </c>
      <c r="K62" t="s">
        <v>213</v>
      </c>
      <c r="L62">
        <v>0.95</v>
      </c>
      <c r="N62" t="s">
        <v>2178</v>
      </c>
      <c r="O62" t="s">
        <v>1634</v>
      </c>
      <c r="P62" t="s">
        <v>1635</v>
      </c>
      <c r="Q62">
        <v>0</v>
      </c>
      <c r="R62" t="s">
        <v>1696</v>
      </c>
      <c r="S62" t="s">
        <v>1538</v>
      </c>
      <c r="T62" t="s">
        <v>214</v>
      </c>
      <c r="U62" t="s">
        <v>1539</v>
      </c>
      <c r="W62" t="s">
        <v>1537</v>
      </c>
    </row>
    <row r="63" spans="1:23" x14ac:dyDescent="0.35">
      <c r="A63" t="s">
        <v>209</v>
      </c>
      <c r="B63" s="6">
        <v>45335.876759259256</v>
      </c>
      <c r="C63">
        <v>30</v>
      </c>
      <c r="D63">
        <v>0</v>
      </c>
      <c r="E63" t="s">
        <v>2177</v>
      </c>
      <c r="F63" t="b">
        <v>1</v>
      </c>
      <c r="G63">
        <v>30</v>
      </c>
      <c r="H63">
        <v>0</v>
      </c>
      <c r="I63" t="s">
        <v>2177</v>
      </c>
      <c r="K63" t="s">
        <v>210</v>
      </c>
      <c r="L63">
        <v>0.95</v>
      </c>
      <c r="N63" t="s">
        <v>2178</v>
      </c>
      <c r="O63" t="s">
        <v>1634</v>
      </c>
      <c r="P63" t="s">
        <v>1635</v>
      </c>
      <c r="Q63">
        <v>0</v>
      </c>
      <c r="R63" t="s">
        <v>1697</v>
      </c>
      <c r="S63" t="s">
        <v>1540</v>
      </c>
      <c r="T63" t="s">
        <v>211</v>
      </c>
      <c r="U63" t="s">
        <v>1541</v>
      </c>
      <c r="W63" t="s">
        <v>1542</v>
      </c>
    </row>
    <row r="64" spans="1:23" x14ac:dyDescent="0.35">
      <c r="A64" t="s">
        <v>206</v>
      </c>
      <c r="B64" s="6">
        <v>45337.630324074074</v>
      </c>
      <c r="C64">
        <v>30</v>
      </c>
      <c r="D64">
        <v>0</v>
      </c>
      <c r="E64" t="s">
        <v>2177</v>
      </c>
      <c r="F64" t="b">
        <v>1</v>
      </c>
      <c r="G64">
        <v>30</v>
      </c>
      <c r="H64">
        <v>0</v>
      </c>
      <c r="I64" t="s">
        <v>2177</v>
      </c>
      <c r="K64" t="s">
        <v>207</v>
      </c>
      <c r="L64">
        <v>0.95</v>
      </c>
      <c r="N64" t="s">
        <v>2178</v>
      </c>
      <c r="O64" t="s">
        <v>1634</v>
      </c>
      <c r="P64" t="s">
        <v>1635</v>
      </c>
      <c r="Q64">
        <v>0</v>
      </c>
      <c r="R64" t="s">
        <v>1698</v>
      </c>
      <c r="S64" t="s">
        <v>1543</v>
      </c>
      <c r="T64" t="s">
        <v>208</v>
      </c>
      <c r="U64" t="s">
        <v>1544</v>
      </c>
      <c r="W64" t="s">
        <v>1545</v>
      </c>
    </row>
    <row r="65" spans="1:23" x14ac:dyDescent="0.35">
      <c r="A65" t="s">
        <v>204</v>
      </c>
      <c r="B65" s="6">
        <v>45341.442928240744</v>
      </c>
      <c r="C65">
        <v>30</v>
      </c>
      <c r="D65">
        <v>0</v>
      </c>
      <c r="E65" t="s">
        <v>2177</v>
      </c>
      <c r="F65" t="b">
        <v>1</v>
      </c>
      <c r="G65">
        <v>30</v>
      </c>
      <c r="H65">
        <v>0</v>
      </c>
      <c r="I65" t="s">
        <v>2177</v>
      </c>
      <c r="K65" t="s">
        <v>205</v>
      </c>
      <c r="L65">
        <v>0.65</v>
      </c>
      <c r="N65" t="s">
        <v>2178</v>
      </c>
      <c r="O65" t="s">
        <v>1634</v>
      </c>
      <c r="P65" t="s">
        <v>1635</v>
      </c>
      <c r="Q65">
        <v>0</v>
      </c>
      <c r="R65" t="s">
        <v>1699</v>
      </c>
      <c r="W65" t="s">
        <v>1546</v>
      </c>
    </row>
    <row r="66" spans="1:23" x14ac:dyDescent="0.35">
      <c r="A66" t="s">
        <v>202</v>
      </c>
      <c r="B66" s="6">
        <v>45341.751655092594</v>
      </c>
      <c r="C66">
        <v>30</v>
      </c>
      <c r="D66">
        <v>0</v>
      </c>
      <c r="E66" t="s">
        <v>2177</v>
      </c>
      <c r="F66" t="b">
        <v>1</v>
      </c>
      <c r="G66">
        <v>30</v>
      </c>
      <c r="H66">
        <v>0</v>
      </c>
      <c r="I66" t="s">
        <v>2177</v>
      </c>
      <c r="K66" t="s">
        <v>203</v>
      </c>
      <c r="L66">
        <v>0.65</v>
      </c>
      <c r="N66" t="s">
        <v>2178</v>
      </c>
      <c r="O66" t="s">
        <v>1634</v>
      </c>
      <c r="P66" t="s">
        <v>1635</v>
      </c>
      <c r="Q66">
        <v>0</v>
      </c>
      <c r="R66" t="s">
        <v>1700</v>
      </c>
      <c r="W66" t="s">
        <v>1546</v>
      </c>
    </row>
    <row r="67" spans="1:23" x14ac:dyDescent="0.35">
      <c r="A67" t="s">
        <v>200</v>
      </c>
      <c r="B67" s="6">
        <v>45342.442314814813</v>
      </c>
      <c r="C67">
        <v>30</v>
      </c>
      <c r="D67">
        <v>0</v>
      </c>
      <c r="E67" t="s">
        <v>2177</v>
      </c>
      <c r="F67" t="b">
        <v>1</v>
      </c>
      <c r="G67">
        <v>30</v>
      </c>
      <c r="H67">
        <v>0</v>
      </c>
      <c r="I67" t="s">
        <v>2177</v>
      </c>
      <c r="K67" t="s">
        <v>201</v>
      </c>
      <c r="L67">
        <v>0.65</v>
      </c>
      <c r="N67" t="s">
        <v>2178</v>
      </c>
      <c r="O67" t="s">
        <v>1634</v>
      </c>
      <c r="P67" t="s">
        <v>1635</v>
      </c>
      <c r="Q67">
        <v>0</v>
      </c>
      <c r="R67" t="s">
        <v>1701</v>
      </c>
      <c r="W67" t="s">
        <v>1547</v>
      </c>
    </row>
    <row r="68" spans="1:23" x14ac:dyDescent="0.35">
      <c r="A68" t="s">
        <v>198</v>
      </c>
      <c r="B68" s="6">
        <v>45342.460393518515</v>
      </c>
      <c r="C68">
        <v>15</v>
      </c>
      <c r="D68">
        <v>0</v>
      </c>
      <c r="E68" t="s">
        <v>2177</v>
      </c>
      <c r="F68" t="b">
        <v>1</v>
      </c>
      <c r="G68">
        <v>15</v>
      </c>
      <c r="H68">
        <v>0</v>
      </c>
      <c r="I68" t="s">
        <v>2177</v>
      </c>
      <c r="K68" t="s">
        <v>199</v>
      </c>
      <c r="L68">
        <v>0.43</v>
      </c>
      <c r="N68" t="s">
        <v>2178</v>
      </c>
      <c r="O68" t="s">
        <v>1634</v>
      </c>
      <c r="P68" t="s">
        <v>1635</v>
      </c>
      <c r="Q68">
        <v>0</v>
      </c>
      <c r="R68" t="s">
        <v>1702</v>
      </c>
      <c r="W68" t="s">
        <v>1547</v>
      </c>
    </row>
    <row r="69" spans="1:23" x14ac:dyDescent="0.35">
      <c r="A69" t="s">
        <v>196</v>
      </c>
      <c r="B69" s="6">
        <v>45342.49359953704</v>
      </c>
      <c r="C69">
        <v>30</v>
      </c>
      <c r="D69">
        <v>0</v>
      </c>
      <c r="E69" t="s">
        <v>2177</v>
      </c>
      <c r="F69" t="b">
        <v>1</v>
      </c>
      <c r="G69">
        <v>30</v>
      </c>
      <c r="H69">
        <v>0</v>
      </c>
      <c r="I69" t="s">
        <v>2177</v>
      </c>
      <c r="K69" t="s">
        <v>197</v>
      </c>
      <c r="L69">
        <v>0.65</v>
      </c>
      <c r="N69" t="s">
        <v>2178</v>
      </c>
      <c r="O69" t="s">
        <v>1634</v>
      </c>
      <c r="P69" t="s">
        <v>1635</v>
      </c>
      <c r="Q69">
        <v>0</v>
      </c>
      <c r="R69" t="s">
        <v>1703</v>
      </c>
      <c r="W69" t="s">
        <v>1547</v>
      </c>
    </row>
    <row r="70" spans="1:23" x14ac:dyDescent="0.35">
      <c r="A70" t="s">
        <v>194</v>
      </c>
      <c r="B70" s="6">
        <v>45342.603784722225</v>
      </c>
      <c r="C70">
        <v>15</v>
      </c>
      <c r="D70">
        <v>0</v>
      </c>
      <c r="E70" t="s">
        <v>2177</v>
      </c>
      <c r="F70" t="b">
        <v>1</v>
      </c>
      <c r="G70">
        <v>15</v>
      </c>
      <c r="H70">
        <v>0</v>
      </c>
      <c r="I70" t="s">
        <v>2177</v>
      </c>
      <c r="K70" t="s">
        <v>195</v>
      </c>
      <c r="L70">
        <v>0.43</v>
      </c>
      <c r="N70" t="s">
        <v>2178</v>
      </c>
      <c r="O70" t="s">
        <v>1634</v>
      </c>
      <c r="P70" t="s">
        <v>1635</v>
      </c>
      <c r="Q70">
        <v>0</v>
      </c>
      <c r="R70" t="s">
        <v>1704</v>
      </c>
      <c r="W70" t="s">
        <v>1547</v>
      </c>
    </row>
    <row r="71" spans="1:23" x14ac:dyDescent="0.35">
      <c r="A71" t="s">
        <v>192</v>
      </c>
      <c r="B71" s="6">
        <v>45342.640289351853</v>
      </c>
      <c r="C71">
        <v>30</v>
      </c>
      <c r="D71">
        <v>0</v>
      </c>
      <c r="E71" t="s">
        <v>2177</v>
      </c>
      <c r="F71" t="b">
        <v>1</v>
      </c>
      <c r="G71">
        <v>30</v>
      </c>
      <c r="H71">
        <v>0</v>
      </c>
      <c r="I71" t="s">
        <v>2177</v>
      </c>
      <c r="K71" t="s">
        <v>193</v>
      </c>
      <c r="L71">
        <v>0.65</v>
      </c>
      <c r="N71" t="s">
        <v>2178</v>
      </c>
      <c r="O71" t="s">
        <v>1634</v>
      </c>
      <c r="P71" t="s">
        <v>1635</v>
      </c>
      <c r="Q71">
        <v>0</v>
      </c>
      <c r="R71" t="s">
        <v>1705</v>
      </c>
      <c r="W71" t="s">
        <v>1547</v>
      </c>
    </row>
    <row r="72" spans="1:23" x14ac:dyDescent="0.35">
      <c r="A72" t="s">
        <v>190</v>
      </c>
      <c r="B72" s="6">
        <v>45343.364861111113</v>
      </c>
      <c r="C72">
        <v>15</v>
      </c>
      <c r="D72">
        <v>0</v>
      </c>
      <c r="E72" t="s">
        <v>2177</v>
      </c>
      <c r="F72" t="b">
        <v>1</v>
      </c>
      <c r="G72">
        <v>15</v>
      </c>
      <c r="H72">
        <v>0</v>
      </c>
      <c r="I72" t="s">
        <v>2177</v>
      </c>
      <c r="K72" t="s">
        <v>191</v>
      </c>
      <c r="L72">
        <v>0.43</v>
      </c>
      <c r="N72" t="s">
        <v>2178</v>
      </c>
      <c r="O72" t="s">
        <v>1634</v>
      </c>
      <c r="P72" t="s">
        <v>1635</v>
      </c>
      <c r="Q72">
        <v>0</v>
      </c>
      <c r="R72" t="s">
        <v>1706</v>
      </c>
      <c r="W72" t="s">
        <v>1548</v>
      </c>
    </row>
    <row r="73" spans="1:23" x14ac:dyDescent="0.35">
      <c r="A73" t="s">
        <v>188</v>
      </c>
      <c r="B73" s="6">
        <v>45343.799664351849</v>
      </c>
      <c r="C73">
        <v>15</v>
      </c>
      <c r="D73">
        <v>0</v>
      </c>
      <c r="E73" t="s">
        <v>2177</v>
      </c>
      <c r="F73" t="b">
        <v>1</v>
      </c>
      <c r="G73">
        <v>15</v>
      </c>
      <c r="H73">
        <v>0</v>
      </c>
      <c r="I73" t="s">
        <v>2177</v>
      </c>
      <c r="K73" t="s">
        <v>189</v>
      </c>
      <c r="L73">
        <v>0.43</v>
      </c>
      <c r="N73" t="s">
        <v>2178</v>
      </c>
      <c r="O73" t="s">
        <v>1634</v>
      </c>
      <c r="P73" t="s">
        <v>1635</v>
      </c>
      <c r="Q73">
        <v>0</v>
      </c>
      <c r="R73" t="s">
        <v>1707</v>
      </c>
      <c r="W73" t="s">
        <v>1548</v>
      </c>
    </row>
    <row r="74" spans="1:23" x14ac:dyDescent="0.35">
      <c r="A74" t="s">
        <v>186</v>
      </c>
      <c r="B74" s="6">
        <v>45344.489699074074</v>
      </c>
      <c r="C74">
        <v>30</v>
      </c>
      <c r="D74">
        <v>0</v>
      </c>
      <c r="E74" t="s">
        <v>2177</v>
      </c>
      <c r="F74" t="b">
        <v>1</v>
      </c>
      <c r="G74">
        <v>30</v>
      </c>
      <c r="H74">
        <v>0</v>
      </c>
      <c r="I74" t="s">
        <v>2177</v>
      </c>
      <c r="K74" t="s">
        <v>187</v>
      </c>
      <c r="L74">
        <v>0.65</v>
      </c>
      <c r="N74" t="s">
        <v>2178</v>
      </c>
      <c r="O74" t="s">
        <v>1634</v>
      </c>
      <c r="P74" t="s">
        <v>1635</v>
      </c>
      <c r="Q74">
        <v>0</v>
      </c>
      <c r="R74" t="s">
        <v>1708</v>
      </c>
      <c r="W74" t="s">
        <v>1549</v>
      </c>
    </row>
    <row r="75" spans="1:23" x14ac:dyDescent="0.35">
      <c r="A75" t="s">
        <v>184</v>
      </c>
      <c r="B75" s="6">
        <v>45346.67291666667</v>
      </c>
      <c r="C75">
        <v>30</v>
      </c>
      <c r="D75">
        <v>0</v>
      </c>
      <c r="E75" t="s">
        <v>2177</v>
      </c>
      <c r="F75" t="b">
        <v>1</v>
      </c>
      <c r="G75">
        <v>30</v>
      </c>
      <c r="H75">
        <v>0</v>
      </c>
      <c r="I75" t="s">
        <v>2177</v>
      </c>
      <c r="K75" t="s">
        <v>185</v>
      </c>
      <c r="L75">
        <v>0.65</v>
      </c>
      <c r="N75" t="s">
        <v>2178</v>
      </c>
      <c r="O75" t="s">
        <v>1634</v>
      </c>
      <c r="P75" t="s">
        <v>1635</v>
      </c>
      <c r="Q75">
        <v>0</v>
      </c>
      <c r="R75" t="s">
        <v>1709</v>
      </c>
      <c r="W75" t="s">
        <v>1550</v>
      </c>
    </row>
    <row r="76" spans="1:23" x14ac:dyDescent="0.35">
      <c r="A76" t="s">
        <v>182</v>
      </c>
      <c r="B76" s="6">
        <v>45346.80059027778</v>
      </c>
      <c r="C76">
        <v>30</v>
      </c>
      <c r="D76">
        <v>0</v>
      </c>
      <c r="E76" t="s">
        <v>2177</v>
      </c>
      <c r="F76" t="b">
        <v>1</v>
      </c>
      <c r="G76">
        <v>30</v>
      </c>
      <c r="H76">
        <v>0</v>
      </c>
      <c r="I76" t="s">
        <v>2177</v>
      </c>
      <c r="K76" t="s">
        <v>183</v>
      </c>
      <c r="L76">
        <v>0.65</v>
      </c>
      <c r="N76" t="s">
        <v>2178</v>
      </c>
      <c r="O76" t="s">
        <v>1634</v>
      </c>
      <c r="P76" t="s">
        <v>1635</v>
      </c>
      <c r="Q76">
        <v>0</v>
      </c>
      <c r="R76" t="s">
        <v>1710</v>
      </c>
      <c r="W76" t="s">
        <v>1550</v>
      </c>
    </row>
    <row r="77" spans="1:23" x14ac:dyDescent="0.35">
      <c r="A77" t="s">
        <v>180</v>
      </c>
      <c r="B77" s="6">
        <v>45347.499201388891</v>
      </c>
      <c r="C77">
        <v>30</v>
      </c>
      <c r="D77">
        <v>0</v>
      </c>
      <c r="E77" t="s">
        <v>2177</v>
      </c>
      <c r="F77" t="b">
        <v>1</v>
      </c>
      <c r="G77">
        <v>30</v>
      </c>
      <c r="H77">
        <v>0</v>
      </c>
      <c r="I77" t="s">
        <v>2177</v>
      </c>
      <c r="K77" t="s">
        <v>181</v>
      </c>
      <c r="L77">
        <v>0.65</v>
      </c>
      <c r="N77" t="s">
        <v>2178</v>
      </c>
      <c r="O77" t="s">
        <v>1634</v>
      </c>
      <c r="P77" t="s">
        <v>1635</v>
      </c>
      <c r="Q77">
        <v>0</v>
      </c>
      <c r="R77" t="s">
        <v>1711</v>
      </c>
      <c r="W77" t="s">
        <v>1550</v>
      </c>
    </row>
    <row r="78" spans="1:23" x14ac:dyDescent="0.35">
      <c r="A78" t="s">
        <v>178</v>
      </c>
      <c r="B78" s="6">
        <v>45347.706412037034</v>
      </c>
      <c r="C78">
        <v>30</v>
      </c>
      <c r="D78">
        <v>0</v>
      </c>
      <c r="E78" t="s">
        <v>2177</v>
      </c>
      <c r="F78" t="b">
        <v>1</v>
      </c>
      <c r="G78">
        <v>30</v>
      </c>
      <c r="H78">
        <v>0</v>
      </c>
      <c r="I78" t="s">
        <v>2177</v>
      </c>
      <c r="K78" t="s">
        <v>179</v>
      </c>
      <c r="L78">
        <v>0.65</v>
      </c>
      <c r="N78" t="s">
        <v>2178</v>
      </c>
      <c r="O78" t="s">
        <v>1634</v>
      </c>
      <c r="P78" t="s">
        <v>1635</v>
      </c>
      <c r="Q78">
        <v>0</v>
      </c>
      <c r="R78" t="s">
        <v>1712</v>
      </c>
      <c r="W78" t="s">
        <v>1550</v>
      </c>
    </row>
    <row r="79" spans="1:23" x14ac:dyDescent="0.35">
      <c r="A79" t="s">
        <v>176</v>
      </c>
      <c r="B79" s="6">
        <v>45347.802662037036</v>
      </c>
      <c r="C79">
        <v>30</v>
      </c>
      <c r="D79">
        <v>0</v>
      </c>
      <c r="E79" t="s">
        <v>2177</v>
      </c>
      <c r="F79" t="b">
        <v>1</v>
      </c>
      <c r="G79">
        <v>30</v>
      </c>
      <c r="H79">
        <v>0</v>
      </c>
      <c r="I79" t="s">
        <v>2177</v>
      </c>
      <c r="K79" t="s">
        <v>177</v>
      </c>
      <c r="L79">
        <v>0.65</v>
      </c>
      <c r="N79" t="s">
        <v>2178</v>
      </c>
      <c r="O79" t="s">
        <v>1634</v>
      </c>
      <c r="P79" t="s">
        <v>1635</v>
      </c>
      <c r="Q79">
        <v>0</v>
      </c>
      <c r="R79" t="s">
        <v>1713</v>
      </c>
      <c r="W79" t="s">
        <v>1550</v>
      </c>
    </row>
    <row r="80" spans="1:23" x14ac:dyDescent="0.35">
      <c r="A80" t="s">
        <v>174</v>
      </c>
      <c r="B80" s="6">
        <v>45348.603460648148</v>
      </c>
      <c r="C80">
        <v>30</v>
      </c>
      <c r="D80">
        <v>0</v>
      </c>
      <c r="E80" t="s">
        <v>2177</v>
      </c>
      <c r="F80" t="b">
        <v>1</v>
      </c>
      <c r="G80">
        <v>30</v>
      </c>
      <c r="H80">
        <v>0</v>
      </c>
      <c r="I80" t="s">
        <v>2177</v>
      </c>
      <c r="K80" t="s">
        <v>175</v>
      </c>
      <c r="L80">
        <v>0.65</v>
      </c>
      <c r="N80" t="s">
        <v>2178</v>
      </c>
      <c r="O80" t="s">
        <v>1634</v>
      </c>
      <c r="P80" t="s">
        <v>1635</v>
      </c>
      <c r="Q80">
        <v>0</v>
      </c>
      <c r="R80" t="s">
        <v>1714</v>
      </c>
      <c r="W80" t="s">
        <v>1550</v>
      </c>
    </row>
    <row r="81" spans="1:23" x14ac:dyDescent="0.35">
      <c r="A81" t="s">
        <v>172</v>
      </c>
      <c r="B81" s="6">
        <v>45348.632986111108</v>
      </c>
      <c r="C81">
        <v>15</v>
      </c>
      <c r="D81">
        <v>0</v>
      </c>
      <c r="E81" t="s">
        <v>2177</v>
      </c>
      <c r="F81" t="b">
        <v>1</v>
      </c>
      <c r="G81">
        <v>15</v>
      </c>
      <c r="H81">
        <v>0</v>
      </c>
      <c r="I81" t="s">
        <v>2177</v>
      </c>
      <c r="K81" t="s">
        <v>173</v>
      </c>
      <c r="L81">
        <v>0.43</v>
      </c>
      <c r="N81" t="s">
        <v>2178</v>
      </c>
      <c r="O81" t="s">
        <v>1634</v>
      </c>
      <c r="P81" t="s">
        <v>1635</v>
      </c>
      <c r="Q81">
        <v>0</v>
      </c>
      <c r="R81" t="s">
        <v>1715</v>
      </c>
      <c r="W81" t="s">
        <v>1550</v>
      </c>
    </row>
    <row r="82" spans="1:23" x14ac:dyDescent="0.35">
      <c r="A82" t="s">
        <v>170</v>
      </c>
      <c r="B82" s="6">
        <v>45348.651435185187</v>
      </c>
      <c r="C82">
        <v>30</v>
      </c>
      <c r="D82">
        <v>0</v>
      </c>
      <c r="E82" t="s">
        <v>2177</v>
      </c>
      <c r="F82" t="b">
        <v>1</v>
      </c>
      <c r="G82">
        <v>30</v>
      </c>
      <c r="H82">
        <v>0</v>
      </c>
      <c r="I82" t="s">
        <v>2177</v>
      </c>
      <c r="K82" t="s">
        <v>171</v>
      </c>
      <c r="L82">
        <v>0.65</v>
      </c>
      <c r="N82" t="s">
        <v>2178</v>
      </c>
      <c r="O82" t="s">
        <v>1634</v>
      </c>
      <c r="P82" t="s">
        <v>1635</v>
      </c>
      <c r="Q82">
        <v>0</v>
      </c>
      <c r="R82" t="s">
        <v>1716</v>
      </c>
      <c r="W82" t="s">
        <v>1550</v>
      </c>
    </row>
    <row r="83" spans="1:23" x14ac:dyDescent="0.35">
      <c r="A83" t="s">
        <v>168</v>
      </c>
      <c r="B83" s="6">
        <v>45349.716168981482</v>
      </c>
      <c r="C83">
        <v>30</v>
      </c>
      <c r="D83">
        <v>0</v>
      </c>
      <c r="E83" t="s">
        <v>2177</v>
      </c>
      <c r="F83" t="b">
        <v>1</v>
      </c>
      <c r="G83">
        <v>30</v>
      </c>
      <c r="H83">
        <v>0</v>
      </c>
      <c r="I83" t="s">
        <v>2177</v>
      </c>
      <c r="K83" t="s">
        <v>169</v>
      </c>
      <c r="L83">
        <v>0.65</v>
      </c>
      <c r="N83" t="s">
        <v>2178</v>
      </c>
      <c r="O83" t="s">
        <v>1634</v>
      </c>
      <c r="P83" t="s">
        <v>1635</v>
      </c>
      <c r="Q83">
        <v>0</v>
      </c>
      <c r="R83" t="s">
        <v>1717</v>
      </c>
      <c r="W83" t="s">
        <v>1551</v>
      </c>
    </row>
    <row r="84" spans="1:23" x14ac:dyDescent="0.35">
      <c r="A84" t="s">
        <v>166</v>
      </c>
      <c r="B84" s="6">
        <v>45349.802488425928</v>
      </c>
      <c r="C84">
        <v>30</v>
      </c>
      <c r="D84">
        <v>0</v>
      </c>
      <c r="E84" t="s">
        <v>2177</v>
      </c>
      <c r="F84" t="b">
        <v>1</v>
      </c>
      <c r="G84">
        <v>30</v>
      </c>
      <c r="H84">
        <v>0</v>
      </c>
      <c r="I84" t="s">
        <v>2177</v>
      </c>
      <c r="K84" t="s">
        <v>167</v>
      </c>
      <c r="L84">
        <v>0.65</v>
      </c>
      <c r="N84" t="s">
        <v>2178</v>
      </c>
      <c r="O84" t="s">
        <v>1634</v>
      </c>
      <c r="P84" t="s">
        <v>1635</v>
      </c>
      <c r="Q84">
        <v>0</v>
      </c>
      <c r="R84" t="s">
        <v>1718</v>
      </c>
      <c r="W84" t="s">
        <v>1551</v>
      </c>
    </row>
    <row r="85" spans="1:23" x14ac:dyDescent="0.35">
      <c r="A85" t="s">
        <v>164</v>
      </c>
      <c r="B85" s="6">
        <v>45350.57408564815</v>
      </c>
      <c r="C85">
        <v>30</v>
      </c>
      <c r="D85">
        <v>0</v>
      </c>
      <c r="E85" t="s">
        <v>2177</v>
      </c>
      <c r="F85" t="b">
        <v>1</v>
      </c>
      <c r="G85">
        <v>30</v>
      </c>
      <c r="H85">
        <v>0</v>
      </c>
      <c r="I85" t="s">
        <v>2177</v>
      </c>
      <c r="K85" t="s">
        <v>165</v>
      </c>
      <c r="L85">
        <v>0.65</v>
      </c>
      <c r="N85" t="s">
        <v>2178</v>
      </c>
      <c r="O85" t="s">
        <v>1634</v>
      </c>
      <c r="P85" t="s">
        <v>1635</v>
      </c>
      <c r="Q85">
        <v>0</v>
      </c>
      <c r="R85" t="s">
        <v>1719</v>
      </c>
      <c r="W85" t="s">
        <v>1552</v>
      </c>
    </row>
    <row r="86" spans="1:23" x14ac:dyDescent="0.35">
      <c r="A86" t="s">
        <v>162</v>
      </c>
      <c r="B86" s="6">
        <v>45350.610914351855</v>
      </c>
      <c r="C86">
        <v>30</v>
      </c>
      <c r="D86">
        <v>0</v>
      </c>
      <c r="E86" t="s">
        <v>2177</v>
      </c>
      <c r="F86" t="b">
        <v>1</v>
      </c>
      <c r="G86">
        <v>30</v>
      </c>
      <c r="H86">
        <v>0</v>
      </c>
      <c r="I86" t="s">
        <v>2177</v>
      </c>
      <c r="K86" t="s">
        <v>163</v>
      </c>
      <c r="L86">
        <v>0.65</v>
      </c>
      <c r="N86" t="s">
        <v>2178</v>
      </c>
      <c r="O86" t="s">
        <v>1634</v>
      </c>
      <c r="P86" t="s">
        <v>1635</v>
      </c>
      <c r="Q86">
        <v>0</v>
      </c>
      <c r="R86" t="s">
        <v>1720</v>
      </c>
      <c r="W86" t="s">
        <v>1552</v>
      </c>
    </row>
    <row r="87" spans="1:23" x14ac:dyDescent="0.35">
      <c r="A87" t="s">
        <v>160</v>
      </c>
      <c r="B87" s="6">
        <v>45350.683472222219</v>
      </c>
      <c r="C87">
        <v>15</v>
      </c>
      <c r="D87">
        <v>0</v>
      </c>
      <c r="E87" t="s">
        <v>2177</v>
      </c>
      <c r="F87" t="b">
        <v>1</v>
      </c>
      <c r="G87">
        <v>15</v>
      </c>
      <c r="H87">
        <v>0</v>
      </c>
      <c r="I87" t="s">
        <v>2177</v>
      </c>
      <c r="K87" t="s">
        <v>161</v>
      </c>
      <c r="L87">
        <v>0.43</v>
      </c>
      <c r="N87" t="s">
        <v>2178</v>
      </c>
      <c r="O87" t="s">
        <v>1634</v>
      </c>
      <c r="P87" t="s">
        <v>1635</v>
      </c>
      <c r="Q87">
        <v>0</v>
      </c>
      <c r="R87" t="s">
        <v>1721</v>
      </c>
      <c r="W87" t="s">
        <v>1552</v>
      </c>
    </row>
    <row r="88" spans="1:23" x14ac:dyDescent="0.35">
      <c r="A88" t="s">
        <v>158</v>
      </c>
      <c r="B88" s="6">
        <v>45351.470879629633</v>
      </c>
      <c r="C88">
        <v>30</v>
      </c>
      <c r="D88">
        <v>0</v>
      </c>
      <c r="E88" t="s">
        <v>2177</v>
      </c>
      <c r="F88" t="b">
        <v>1</v>
      </c>
      <c r="G88">
        <v>30</v>
      </c>
      <c r="H88">
        <v>0</v>
      </c>
      <c r="I88" t="s">
        <v>2177</v>
      </c>
      <c r="K88" t="s">
        <v>159</v>
      </c>
      <c r="L88">
        <v>0.65</v>
      </c>
      <c r="N88" t="s">
        <v>2178</v>
      </c>
      <c r="O88" t="s">
        <v>1634</v>
      </c>
      <c r="P88" t="s">
        <v>1635</v>
      </c>
      <c r="Q88">
        <v>0</v>
      </c>
      <c r="R88" t="s">
        <v>1722</v>
      </c>
      <c r="W88" t="s">
        <v>1553</v>
      </c>
    </row>
    <row r="89" spans="1:23" x14ac:dyDescent="0.35">
      <c r="A89" t="s">
        <v>156</v>
      </c>
      <c r="B89" s="6">
        <v>45351.589722222219</v>
      </c>
      <c r="C89">
        <v>30</v>
      </c>
      <c r="D89">
        <v>0</v>
      </c>
      <c r="E89" t="s">
        <v>2177</v>
      </c>
      <c r="F89" t="b">
        <v>1</v>
      </c>
      <c r="G89">
        <v>30</v>
      </c>
      <c r="H89">
        <v>0</v>
      </c>
      <c r="I89" t="s">
        <v>2177</v>
      </c>
      <c r="K89" t="s">
        <v>157</v>
      </c>
      <c r="L89">
        <v>0.65</v>
      </c>
      <c r="N89" t="s">
        <v>2178</v>
      </c>
      <c r="O89" t="s">
        <v>1634</v>
      </c>
      <c r="P89" t="s">
        <v>1635</v>
      </c>
      <c r="Q89">
        <v>0</v>
      </c>
      <c r="R89" t="s">
        <v>1723</v>
      </c>
      <c r="W89" t="s">
        <v>1553</v>
      </c>
    </row>
    <row r="90" spans="1:23" x14ac:dyDescent="0.35">
      <c r="A90" t="s">
        <v>154</v>
      </c>
      <c r="B90" s="6">
        <v>45351.922824074078</v>
      </c>
      <c r="C90">
        <v>30</v>
      </c>
      <c r="D90">
        <v>0</v>
      </c>
      <c r="E90" t="s">
        <v>2177</v>
      </c>
      <c r="F90" t="b">
        <v>1</v>
      </c>
      <c r="G90">
        <v>30</v>
      </c>
      <c r="H90">
        <v>0</v>
      </c>
      <c r="I90" t="s">
        <v>2177</v>
      </c>
      <c r="K90" t="s">
        <v>155</v>
      </c>
      <c r="L90">
        <v>0.65</v>
      </c>
      <c r="N90" t="s">
        <v>2178</v>
      </c>
      <c r="O90" t="s">
        <v>1634</v>
      </c>
      <c r="P90" t="s">
        <v>1635</v>
      </c>
      <c r="Q90">
        <v>0</v>
      </c>
      <c r="R90" t="s">
        <v>1724</v>
      </c>
      <c r="W90" t="s">
        <v>1553</v>
      </c>
    </row>
    <row r="91" spans="1:23" x14ac:dyDescent="0.35">
      <c r="A91" t="s">
        <v>535</v>
      </c>
      <c r="B91" s="6">
        <v>45353.554328703707</v>
      </c>
      <c r="C91">
        <v>30</v>
      </c>
      <c r="D91">
        <v>0</v>
      </c>
      <c r="E91" t="s">
        <v>2177</v>
      </c>
      <c r="F91" t="b">
        <v>1</v>
      </c>
      <c r="G91">
        <v>30</v>
      </c>
      <c r="H91">
        <v>0</v>
      </c>
      <c r="I91" t="s">
        <v>2177</v>
      </c>
      <c r="K91" t="s">
        <v>108</v>
      </c>
      <c r="L91">
        <v>0.65</v>
      </c>
      <c r="N91" t="s">
        <v>2178</v>
      </c>
      <c r="O91" t="s">
        <v>1634</v>
      </c>
      <c r="P91" t="s">
        <v>1635</v>
      </c>
      <c r="Q91">
        <v>0</v>
      </c>
      <c r="R91" t="s">
        <v>1725</v>
      </c>
      <c r="S91" t="s">
        <v>1554</v>
      </c>
      <c r="T91" t="s">
        <v>1555</v>
      </c>
      <c r="U91" t="s">
        <v>1556</v>
      </c>
      <c r="V91" t="s">
        <v>1557</v>
      </c>
      <c r="W91" t="s">
        <v>1558</v>
      </c>
    </row>
    <row r="92" spans="1:23" x14ac:dyDescent="0.35">
      <c r="A92" t="s">
        <v>536</v>
      </c>
      <c r="B92" s="6">
        <v>45353.660486111112</v>
      </c>
      <c r="C92">
        <v>30</v>
      </c>
      <c r="D92">
        <v>0</v>
      </c>
      <c r="E92" t="s">
        <v>2177</v>
      </c>
      <c r="F92" t="b">
        <v>1</v>
      </c>
      <c r="G92">
        <v>30</v>
      </c>
      <c r="H92">
        <v>0</v>
      </c>
      <c r="I92" t="s">
        <v>2177</v>
      </c>
      <c r="K92" t="s">
        <v>537</v>
      </c>
      <c r="L92">
        <v>0.65</v>
      </c>
      <c r="N92" t="s">
        <v>2178</v>
      </c>
      <c r="O92" t="s">
        <v>1634</v>
      </c>
      <c r="P92" t="s">
        <v>1635</v>
      </c>
      <c r="Q92">
        <v>0</v>
      </c>
      <c r="R92" t="s">
        <v>1726</v>
      </c>
      <c r="W92" t="s">
        <v>1558</v>
      </c>
    </row>
    <row r="93" spans="1:23" x14ac:dyDescent="0.35">
      <c r="A93" t="s">
        <v>538</v>
      </c>
      <c r="B93" s="6">
        <v>45353.695138888892</v>
      </c>
      <c r="C93">
        <v>30</v>
      </c>
      <c r="D93">
        <v>0</v>
      </c>
      <c r="E93" t="s">
        <v>2177</v>
      </c>
      <c r="F93" t="b">
        <v>1</v>
      </c>
      <c r="G93">
        <v>30</v>
      </c>
      <c r="H93">
        <v>0</v>
      </c>
      <c r="I93" t="s">
        <v>2177</v>
      </c>
      <c r="K93" t="s">
        <v>539</v>
      </c>
      <c r="L93">
        <v>0.65</v>
      </c>
      <c r="N93" t="s">
        <v>2178</v>
      </c>
      <c r="O93" t="s">
        <v>1634</v>
      </c>
      <c r="P93" t="s">
        <v>1635</v>
      </c>
      <c r="Q93">
        <v>0</v>
      </c>
      <c r="R93" t="s">
        <v>1727</v>
      </c>
      <c r="W93" t="s">
        <v>1558</v>
      </c>
    </row>
    <row r="94" spans="1:23" x14ac:dyDescent="0.35">
      <c r="A94" t="s">
        <v>540</v>
      </c>
      <c r="B94" s="6">
        <v>45354.436793981484</v>
      </c>
      <c r="C94">
        <v>30</v>
      </c>
      <c r="D94">
        <v>0</v>
      </c>
      <c r="E94" t="s">
        <v>2177</v>
      </c>
      <c r="F94" t="b">
        <v>1</v>
      </c>
      <c r="G94">
        <v>30</v>
      </c>
      <c r="H94">
        <v>0</v>
      </c>
      <c r="I94" t="s">
        <v>2177</v>
      </c>
      <c r="K94" t="s">
        <v>541</v>
      </c>
      <c r="L94">
        <v>0.65</v>
      </c>
      <c r="N94" t="s">
        <v>2178</v>
      </c>
      <c r="O94" t="s">
        <v>1634</v>
      </c>
      <c r="P94" t="s">
        <v>1635</v>
      </c>
      <c r="Q94">
        <v>0</v>
      </c>
      <c r="R94" t="s">
        <v>1728</v>
      </c>
      <c r="W94" t="s">
        <v>1558</v>
      </c>
    </row>
    <row r="95" spans="1:23" x14ac:dyDescent="0.35">
      <c r="A95" t="s">
        <v>542</v>
      </c>
      <c r="B95" s="6">
        <v>45354.551608796297</v>
      </c>
      <c r="C95">
        <v>15</v>
      </c>
      <c r="D95">
        <v>0</v>
      </c>
      <c r="E95" t="s">
        <v>2177</v>
      </c>
      <c r="F95" t="b">
        <v>1</v>
      </c>
      <c r="G95">
        <v>15</v>
      </c>
      <c r="H95">
        <v>0</v>
      </c>
      <c r="I95" t="s">
        <v>2177</v>
      </c>
      <c r="K95" t="s">
        <v>543</v>
      </c>
      <c r="L95">
        <v>0.43</v>
      </c>
      <c r="N95" t="s">
        <v>2178</v>
      </c>
      <c r="O95" t="s">
        <v>1634</v>
      </c>
      <c r="P95" t="s">
        <v>1635</v>
      </c>
      <c r="Q95">
        <v>0</v>
      </c>
      <c r="R95" t="s">
        <v>1729</v>
      </c>
      <c r="W95" t="s">
        <v>1558</v>
      </c>
    </row>
    <row r="96" spans="1:23" x14ac:dyDescent="0.35">
      <c r="A96" t="s">
        <v>544</v>
      </c>
      <c r="B96" s="6">
        <v>45354.571284722224</v>
      </c>
      <c r="C96">
        <v>30</v>
      </c>
      <c r="D96">
        <v>0</v>
      </c>
      <c r="E96" t="s">
        <v>2177</v>
      </c>
      <c r="F96" t="b">
        <v>1</v>
      </c>
      <c r="G96">
        <v>30</v>
      </c>
      <c r="H96">
        <v>0</v>
      </c>
      <c r="I96" t="s">
        <v>2177</v>
      </c>
      <c r="K96" t="s">
        <v>545</v>
      </c>
      <c r="L96">
        <v>0.65</v>
      </c>
      <c r="N96" t="s">
        <v>2178</v>
      </c>
      <c r="O96" t="s">
        <v>1634</v>
      </c>
      <c r="P96" t="s">
        <v>1635</v>
      </c>
      <c r="Q96">
        <v>0</v>
      </c>
      <c r="R96" t="s">
        <v>1730</v>
      </c>
      <c r="W96" t="s">
        <v>1558</v>
      </c>
    </row>
    <row r="97" spans="1:23" x14ac:dyDescent="0.35">
      <c r="A97" t="s">
        <v>546</v>
      </c>
      <c r="B97" s="6">
        <v>45354.647291666668</v>
      </c>
      <c r="C97">
        <v>30</v>
      </c>
      <c r="D97">
        <v>0</v>
      </c>
      <c r="E97" t="s">
        <v>2177</v>
      </c>
      <c r="F97" t="b">
        <v>1</v>
      </c>
      <c r="G97">
        <v>30</v>
      </c>
      <c r="H97">
        <v>0</v>
      </c>
      <c r="I97" t="s">
        <v>2177</v>
      </c>
      <c r="K97" t="s">
        <v>547</v>
      </c>
      <c r="L97">
        <v>0.65</v>
      </c>
      <c r="N97" t="s">
        <v>2178</v>
      </c>
      <c r="O97" t="s">
        <v>1634</v>
      </c>
      <c r="P97" t="s">
        <v>1635</v>
      </c>
      <c r="Q97">
        <v>0</v>
      </c>
      <c r="R97" t="s">
        <v>1731</v>
      </c>
      <c r="W97" t="s">
        <v>1558</v>
      </c>
    </row>
    <row r="98" spans="1:23" x14ac:dyDescent="0.35">
      <c r="A98" t="s">
        <v>548</v>
      </c>
      <c r="B98" s="6">
        <v>45354.697662037041</v>
      </c>
      <c r="C98">
        <v>30</v>
      </c>
      <c r="D98">
        <v>0</v>
      </c>
      <c r="E98" t="s">
        <v>2177</v>
      </c>
      <c r="F98" t="b">
        <v>1</v>
      </c>
      <c r="G98">
        <v>30</v>
      </c>
      <c r="H98">
        <v>0</v>
      </c>
      <c r="I98" t="s">
        <v>2177</v>
      </c>
      <c r="K98" t="s">
        <v>549</v>
      </c>
      <c r="L98">
        <v>0.65</v>
      </c>
      <c r="N98" t="s">
        <v>2178</v>
      </c>
      <c r="O98" t="s">
        <v>1634</v>
      </c>
      <c r="P98" t="s">
        <v>1635</v>
      </c>
      <c r="Q98">
        <v>0</v>
      </c>
      <c r="R98" t="s">
        <v>1732</v>
      </c>
      <c r="W98" t="s">
        <v>1558</v>
      </c>
    </row>
    <row r="99" spans="1:23" x14ac:dyDescent="0.35">
      <c r="A99" t="s">
        <v>550</v>
      </c>
      <c r="B99" s="6">
        <v>45354.711122685185</v>
      </c>
      <c r="C99">
        <v>30</v>
      </c>
      <c r="D99">
        <v>0</v>
      </c>
      <c r="E99" t="s">
        <v>2177</v>
      </c>
      <c r="F99" t="b">
        <v>1</v>
      </c>
      <c r="G99">
        <v>30</v>
      </c>
      <c r="H99">
        <v>0</v>
      </c>
      <c r="I99" t="s">
        <v>2177</v>
      </c>
      <c r="K99" t="s">
        <v>551</v>
      </c>
      <c r="L99">
        <v>0.65</v>
      </c>
      <c r="N99" t="s">
        <v>2178</v>
      </c>
      <c r="O99" t="s">
        <v>1634</v>
      </c>
      <c r="P99" t="s">
        <v>1635</v>
      </c>
      <c r="Q99">
        <v>0</v>
      </c>
      <c r="R99" t="s">
        <v>1733</v>
      </c>
      <c r="W99" t="s">
        <v>1558</v>
      </c>
    </row>
    <row r="100" spans="1:23" x14ac:dyDescent="0.35">
      <c r="A100" t="s">
        <v>552</v>
      </c>
      <c r="B100" s="6">
        <v>45355.413495370369</v>
      </c>
      <c r="C100">
        <v>30</v>
      </c>
      <c r="D100">
        <v>0</v>
      </c>
      <c r="E100" t="s">
        <v>2177</v>
      </c>
      <c r="F100" t="b">
        <v>1</v>
      </c>
      <c r="G100">
        <v>30</v>
      </c>
      <c r="H100">
        <v>0</v>
      </c>
      <c r="I100" t="s">
        <v>2177</v>
      </c>
      <c r="K100" t="s">
        <v>553</v>
      </c>
      <c r="L100">
        <v>0.65</v>
      </c>
      <c r="N100" t="s">
        <v>2178</v>
      </c>
      <c r="O100" t="s">
        <v>1634</v>
      </c>
      <c r="P100" t="s">
        <v>1635</v>
      </c>
      <c r="Q100">
        <v>0</v>
      </c>
      <c r="R100" t="s">
        <v>1734</v>
      </c>
      <c r="W100" t="s">
        <v>1558</v>
      </c>
    </row>
    <row r="101" spans="1:23" x14ac:dyDescent="0.35">
      <c r="A101" t="s">
        <v>554</v>
      </c>
      <c r="B101" s="6">
        <v>45355.536944444444</v>
      </c>
      <c r="C101">
        <v>30</v>
      </c>
      <c r="D101">
        <v>0</v>
      </c>
      <c r="E101" t="s">
        <v>2177</v>
      </c>
      <c r="F101" t="b">
        <v>1</v>
      </c>
      <c r="G101">
        <v>30</v>
      </c>
      <c r="H101">
        <v>0</v>
      </c>
      <c r="I101" t="s">
        <v>2177</v>
      </c>
      <c r="K101" t="s">
        <v>555</v>
      </c>
      <c r="L101">
        <v>0.65</v>
      </c>
      <c r="N101" t="s">
        <v>2178</v>
      </c>
      <c r="O101" t="s">
        <v>1634</v>
      </c>
      <c r="P101" t="s">
        <v>1635</v>
      </c>
      <c r="Q101">
        <v>0</v>
      </c>
      <c r="R101" t="s">
        <v>1735</v>
      </c>
      <c r="W101" t="s">
        <v>1558</v>
      </c>
    </row>
    <row r="102" spans="1:23" x14ac:dyDescent="0.35">
      <c r="A102" t="s">
        <v>556</v>
      </c>
      <c r="B102" s="6">
        <v>45355.602789351855</v>
      </c>
      <c r="C102">
        <v>30</v>
      </c>
      <c r="D102">
        <v>0</v>
      </c>
      <c r="E102" t="s">
        <v>2177</v>
      </c>
      <c r="F102" t="b">
        <v>1</v>
      </c>
      <c r="G102">
        <v>30</v>
      </c>
      <c r="H102">
        <v>0</v>
      </c>
      <c r="I102" t="s">
        <v>2177</v>
      </c>
      <c r="K102" t="s">
        <v>557</v>
      </c>
      <c r="L102">
        <v>0.65</v>
      </c>
      <c r="N102" t="s">
        <v>2178</v>
      </c>
      <c r="O102" t="s">
        <v>1634</v>
      </c>
      <c r="P102" t="s">
        <v>1635</v>
      </c>
      <c r="Q102">
        <v>0</v>
      </c>
      <c r="R102" t="s">
        <v>1736</v>
      </c>
      <c r="W102" t="s">
        <v>1558</v>
      </c>
    </row>
    <row r="103" spans="1:23" x14ac:dyDescent="0.35">
      <c r="A103" t="s">
        <v>558</v>
      </c>
      <c r="B103" s="6">
        <v>45355.766041666669</v>
      </c>
      <c r="C103">
        <v>30</v>
      </c>
      <c r="D103">
        <v>0</v>
      </c>
      <c r="E103" t="s">
        <v>2177</v>
      </c>
      <c r="F103" t="b">
        <v>1</v>
      </c>
      <c r="G103">
        <v>30</v>
      </c>
      <c r="H103">
        <v>0</v>
      </c>
      <c r="I103" t="s">
        <v>2177</v>
      </c>
      <c r="K103" t="s">
        <v>559</v>
      </c>
      <c r="L103">
        <v>0.65</v>
      </c>
      <c r="N103" t="s">
        <v>2178</v>
      </c>
      <c r="O103" t="s">
        <v>1634</v>
      </c>
      <c r="P103" t="s">
        <v>1635</v>
      </c>
      <c r="Q103">
        <v>0</v>
      </c>
      <c r="R103" t="s">
        <v>1737</v>
      </c>
      <c r="W103" t="s">
        <v>1558</v>
      </c>
    </row>
    <row r="104" spans="1:23" x14ac:dyDescent="0.35">
      <c r="A104" t="s">
        <v>560</v>
      </c>
      <c r="B104" s="6">
        <v>45355.771620370368</v>
      </c>
      <c r="C104">
        <v>30</v>
      </c>
      <c r="D104">
        <v>0</v>
      </c>
      <c r="E104" t="s">
        <v>2177</v>
      </c>
      <c r="F104" t="b">
        <v>1</v>
      </c>
      <c r="G104">
        <v>30</v>
      </c>
      <c r="H104">
        <v>0</v>
      </c>
      <c r="I104" t="s">
        <v>2177</v>
      </c>
      <c r="K104" t="s">
        <v>561</v>
      </c>
      <c r="L104">
        <v>0.65</v>
      </c>
      <c r="N104" t="s">
        <v>2178</v>
      </c>
      <c r="O104" t="s">
        <v>1634</v>
      </c>
      <c r="P104" t="s">
        <v>1635</v>
      </c>
      <c r="Q104">
        <v>0</v>
      </c>
      <c r="R104" t="s">
        <v>1738</v>
      </c>
      <c r="W104" t="s">
        <v>1558</v>
      </c>
    </row>
    <row r="105" spans="1:23" x14ac:dyDescent="0.35">
      <c r="A105" t="s">
        <v>562</v>
      </c>
      <c r="B105" s="6">
        <v>45355.836261574077</v>
      </c>
      <c r="C105">
        <v>30</v>
      </c>
      <c r="D105">
        <v>0</v>
      </c>
      <c r="E105" t="s">
        <v>2177</v>
      </c>
      <c r="F105" t="b">
        <v>1</v>
      </c>
      <c r="G105">
        <v>30</v>
      </c>
      <c r="H105">
        <v>0</v>
      </c>
      <c r="I105" t="s">
        <v>2177</v>
      </c>
      <c r="K105" t="s">
        <v>563</v>
      </c>
      <c r="L105">
        <v>0.65</v>
      </c>
      <c r="N105" t="s">
        <v>2178</v>
      </c>
      <c r="O105" t="s">
        <v>1634</v>
      </c>
      <c r="P105" t="s">
        <v>1635</v>
      </c>
      <c r="Q105">
        <v>0</v>
      </c>
      <c r="R105" t="s">
        <v>1739</v>
      </c>
      <c r="W105" t="s">
        <v>1558</v>
      </c>
    </row>
    <row r="106" spans="1:23" x14ac:dyDescent="0.35">
      <c r="A106" t="s">
        <v>564</v>
      </c>
      <c r="B106" s="6">
        <v>45355.89644675926</v>
      </c>
      <c r="C106">
        <v>15</v>
      </c>
      <c r="D106">
        <v>0</v>
      </c>
      <c r="E106" t="s">
        <v>2177</v>
      </c>
      <c r="F106" t="b">
        <v>1</v>
      </c>
      <c r="G106">
        <v>15</v>
      </c>
      <c r="H106">
        <v>0</v>
      </c>
      <c r="I106" t="s">
        <v>2177</v>
      </c>
      <c r="K106" t="s">
        <v>565</v>
      </c>
      <c r="L106">
        <v>0.43</v>
      </c>
      <c r="N106" t="s">
        <v>2178</v>
      </c>
      <c r="O106" t="s">
        <v>1634</v>
      </c>
      <c r="P106" t="s">
        <v>1635</v>
      </c>
      <c r="Q106">
        <v>0</v>
      </c>
      <c r="R106" t="s">
        <v>1740</v>
      </c>
      <c r="W106" t="s">
        <v>1558</v>
      </c>
    </row>
    <row r="107" spans="1:23" x14ac:dyDescent="0.35">
      <c r="A107" t="s">
        <v>566</v>
      </c>
      <c r="B107" s="6">
        <v>45356.395439814813</v>
      </c>
      <c r="C107">
        <v>30</v>
      </c>
      <c r="D107">
        <v>0</v>
      </c>
      <c r="E107" t="s">
        <v>2177</v>
      </c>
      <c r="F107" t="b">
        <v>1</v>
      </c>
      <c r="G107">
        <v>30</v>
      </c>
      <c r="H107">
        <v>0</v>
      </c>
      <c r="I107" t="s">
        <v>2177</v>
      </c>
      <c r="K107" t="s">
        <v>567</v>
      </c>
      <c r="L107">
        <v>0.65</v>
      </c>
      <c r="N107" t="s">
        <v>2178</v>
      </c>
      <c r="O107" t="s">
        <v>1634</v>
      </c>
      <c r="P107" t="s">
        <v>1635</v>
      </c>
      <c r="Q107">
        <v>0</v>
      </c>
      <c r="R107" t="s">
        <v>1741</v>
      </c>
      <c r="W107" t="s">
        <v>1559</v>
      </c>
    </row>
    <row r="108" spans="1:23" x14ac:dyDescent="0.35">
      <c r="A108" t="s">
        <v>568</v>
      </c>
      <c r="B108" s="6">
        <v>45356.492592592593</v>
      </c>
      <c r="C108">
        <v>30</v>
      </c>
      <c r="D108">
        <v>0</v>
      </c>
      <c r="E108" t="s">
        <v>2177</v>
      </c>
      <c r="F108" t="b">
        <v>1</v>
      </c>
      <c r="G108">
        <v>30</v>
      </c>
      <c r="H108">
        <v>0</v>
      </c>
      <c r="I108" t="s">
        <v>2177</v>
      </c>
      <c r="K108" t="s">
        <v>569</v>
      </c>
      <c r="L108">
        <v>0.65</v>
      </c>
      <c r="N108" t="s">
        <v>2178</v>
      </c>
      <c r="O108" t="s">
        <v>1634</v>
      </c>
      <c r="P108" t="s">
        <v>1635</v>
      </c>
      <c r="Q108">
        <v>0</v>
      </c>
      <c r="R108" t="s">
        <v>1742</v>
      </c>
      <c r="W108" t="s">
        <v>1559</v>
      </c>
    </row>
    <row r="109" spans="1:23" x14ac:dyDescent="0.35">
      <c r="A109" t="s">
        <v>570</v>
      </c>
      <c r="B109" s="6">
        <v>45356.562094907407</v>
      </c>
      <c r="C109">
        <v>15</v>
      </c>
      <c r="D109">
        <v>0</v>
      </c>
      <c r="E109" t="s">
        <v>2177</v>
      </c>
      <c r="F109" t="b">
        <v>1</v>
      </c>
      <c r="G109">
        <v>15</v>
      </c>
      <c r="H109">
        <v>0</v>
      </c>
      <c r="I109" t="s">
        <v>2177</v>
      </c>
      <c r="K109" t="s">
        <v>571</v>
      </c>
      <c r="L109">
        <v>0.43</v>
      </c>
      <c r="N109" t="s">
        <v>2178</v>
      </c>
      <c r="O109" t="s">
        <v>1634</v>
      </c>
      <c r="P109" t="s">
        <v>1635</v>
      </c>
      <c r="Q109">
        <v>0</v>
      </c>
      <c r="R109" t="s">
        <v>1743</v>
      </c>
      <c r="W109" t="s">
        <v>1559</v>
      </c>
    </row>
    <row r="110" spans="1:23" x14ac:dyDescent="0.35">
      <c r="A110" t="s">
        <v>572</v>
      </c>
      <c r="B110" s="6">
        <v>45356.656493055554</v>
      </c>
      <c r="C110">
        <v>30</v>
      </c>
      <c r="D110">
        <v>0</v>
      </c>
      <c r="E110" t="s">
        <v>2177</v>
      </c>
      <c r="F110" t="b">
        <v>1</v>
      </c>
      <c r="G110">
        <v>30</v>
      </c>
      <c r="H110">
        <v>0</v>
      </c>
      <c r="I110" t="s">
        <v>2177</v>
      </c>
      <c r="K110" t="s">
        <v>573</v>
      </c>
      <c r="L110">
        <v>0.65</v>
      </c>
      <c r="N110" t="s">
        <v>2178</v>
      </c>
      <c r="O110" t="s">
        <v>1634</v>
      </c>
      <c r="P110" t="s">
        <v>1635</v>
      </c>
      <c r="Q110">
        <v>0</v>
      </c>
      <c r="R110" t="s">
        <v>1744</v>
      </c>
      <c r="W110" t="s">
        <v>1559</v>
      </c>
    </row>
    <row r="111" spans="1:23" x14ac:dyDescent="0.35">
      <c r="A111" t="s">
        <v>574</v>
      </c>
      <c r="B111" s="6">
        <v>45356.669027777774</v>
      </c>
      <c r="C111">
        <v>15</v>
      </c>
      <c r="D111">
        <v>0</v>
      </c>
      <c r="E111" t="s">
        <v>2177</v>
      </c>
      <c r="F111" t="b">
        <v>1</v>
      </c>
      <c r="G111">
        <v>15</v>
      </c>
      <c r="H111">
        <v>0</v>
      </c>
      <c r="I111" t="s">
        <v>2177</v>
      </c>
      <c r="K111" t="s">
        <v>575</v>
      </c>
      <c r="L111">
        <v>0.43</v>
      </c>
      <c r="N111" t="s">
        <v>2178</v>
      </c>
      <c r="O111" t="s">
        <v>1634</v>
      </c>
      <c r="P111" t="s">
        <v>1635</v>
      </c>
      <c r="Q111">
        <v>0</v>
      </c>
      <c r="R111" t="s">
        <v>1745</v>
      </c>
      <c r="W111" t="s">
        <v>1559</v>
      </c>
    </row>
    <row r="112" spans="1:23" x14ac:dyDescent="0.35">
      <c r="A112" t="s">
        <v>576</v>
      </c>
      <c r="B112" s="6">
        <v>45356.738275462965</v>
      </c>
      <c r="C112">
        <v>30</v>
      </c>
      <c r="D112">
        <v>0</v>
      </c>
      <c r="E112" t="s">
        <v>2177</v>
      </c>
      <c r="F112" t="b">
        <v>1</v>
      </c>
      <c r="G112">
        <v>30</v>
      </c>
      <c r="H112">
        <v>0</v>
      </c>
      <c r="I112" t="s">
        <v>2177</v>
      </c>
      <c r="K112" t="s">
        <v>577</v>
      </c>
      <c r="L112">
        <v>0.65</v>
      </c>
      <c r="N112" t="s">
        <v>2178</v>
      </c>
      <c r="O112" t="s">
        <v>1634</v>
      </c>
      <c r="P112" t="s">
        <v>1635</v>
      </c>
      <c r="Q112">
        <v>0</v>
      </c>
      <c r="R112" t="s">
        <v>1746</v>
      </c>
      <c r="W112" t="s">
        <v>1559</v>
      </c>
    </row>
    <row r="113" spans="1:23" x14ac:dyDescent="0.35">
      <c r="A113" t="s">
        <v>578</v>
      </c>
      <c r="B113" s="6">
        <v>45356.951574074075</v>
      </c>
      <c r="C113">
        <v>15</v>
      </c>
      <c r="D113">
        <v>0</v>
      </c>
      <c r="E113" t="s">
        <v>2177</v>
      </c>
      <c r="F113" t="b">
        <v>1</v>
      </c>
      <c r="G113">
        <v>15</v>
      </c>
      <c r="H113">
        <v>0</v>
      </c>
      <c r="I113" t="s">
        <v>2177</v>
      </c>
      <c r="K113" t="s">
        <v>579</v>
      </c>
      <c r="L113">
        <v>0.43</v>
      </c>
      <c r="N113" t="s">
        <v>2178</v>
      </c>
      <c r="O113" t="s">
        <v>1634</v>
      </c>
      <c r="P113" t="s">
        <v>1635</v>
      </c>
      <c r="Q113">
        <v>0</v>
      </c>
      <c r="R113" t="s">
        <v>1747</v>
      </c>
      <c r="W113" t="s">
        <v>1559</v>
      </c>
    </row>
    <row r="114" spans="1:23" x14ac:dyDescent="0.35">
      <c r="A114" t="s">
        <v>580</v>
      </c>
      <c r="B114" s="6">
        <v>45357.491423611114</v>
      </c>
      <c r="C114">
        <v>30</v>
      </c>
      <c r="D114">
        <v>0</v>
      </c>
      <c r="E114" t="s">
        <v>2177</v>
      </c>
      <c r="F114" t="b">
        <v>1</v>
      </c>
      <c r="G114">
        <v>30</v>
      </c>
      <c r="H114">
        <v>0</v>
      </c>
      <c r="I114" t="s">
        <v>2177</v>
      </c>
      <c r="K114" t="s">
        <v>581</v>
      </c>
      <c r="L114">
        <v>0.65</v>
      </c>
      <c r="N114" t="s">
        <v>2178</v>
      </c>
      <c r="O114" t="s">
        <v>1634</v>
      </c>
      <c r="P114" t="s">
        <v>1635</v>
      </c>
      <c r="Q114">
        <v>0</v>
      </c>
      <c r="R114" t="s">
        <v>1748</v>
      </c>
      <c r="W114" t="s">
        <v>1560</v>
      </c>
    </row>
    <row r="115" spans="1:23" x14ac:dyDescent="0.35">
      <c r="A115" t="s">
        <v>582</v>
      </c>
      <c r="B115" s="6">
        <v>45357.54991898148</v>
      </c>
      <c r="C115">
        <v>30</v>
      </c>
      <c r="D115">
        <v>0</v>
      </c>
      <c r="E115" t="s">
        <v>2177</v>
      </c>
      <c r="F115" t="b">
        <v>1</v>
      </c>
      <c r="G115">
        <v>30</v>
      </c>
      <c r="H115">
        <v>0</v>
      </c>
      <c r="I115" t="s">
        <v>2177</v>
      </c>
      <c r="K115" t="s">
        <v>583</v>
      </c>
      <c r="L115">
        <v>0.65</v>
      </c>
      <c r="N115" t="s">
        <v>2178</v>
      </c>
      <c r="O115" t="s">
        <v>1634</v>
      </c>
      <c r="P115" t="s">
        <v>1635</v>
      </c>
      <c r="Q115">
        <v>0</v>
      </c>
      <c r="R115" t="s">
        <v>1749</v>
      </c>
      <c r="W115" t="s">
        <v>1560</v>
      </c>
    </row>
    <row r="116" spans="1:23" x14ac:dyDescent="0.35">
      <c r="A116" t="s">
        <v>584</v>
      </c>
      <c r="B116" s="6">
        <v>45357.595173611109</v>
      </c>
      <c r="C116">
        <v>30</v>
      </c>
      <c r="D116">
        <v>0</v>
      </c>
      <c r="E116" t="s">
        <v>2177</v>
      </c>
      <c r="F116" t="b">
        <v>1</v>
      </c>
      <c r="G116">
        <v>30</v>
      </c>
      <c r="H116">
        <v>0</v>
      </c>
      <c r="I116" t="s">
        <v>2177</v>
      </c>
      <c r="K116" t="s">
        <v>585</v>
      </c>
      <c r="L116">
        <v>0.65</v>
      </c>
      <c r="N116" t="s">
        <v>2178</v>
      </c>
      <c r="O116" t="s">
        <v>1634</v>
      </c>
      <c r="P116" t="s">
        <v>1635</v>
      </c>
      <c r="Q116">
        <v>0</v>
      </c>
      <c r="R116" t="s">
        <v>1750</v>
      </c>
      <c r="W116" t="s">
        <v>1560</v>
      </c>
    </row>
    <row r="117" spans="1:23" x14ac:dyDescent="0.35">
      <c r="A117" t="s">
        <v>586</v>
      </c>
      <c r="B117" s="6">
        <v>45357.624537037038</v>
      </c>
      <c r="C117">
        <v>15</v>
      </c>
      <c r="D117">
        <v>0</v>
      </c>
      <c r="E117" t="s">
        <v>2177</v>
      </c>
      <c r="F117" t="b">
        <v>1</v>
      </c>
      <c r="G117">
        <v>15</v>
      </c>
      <c r="H117">
        <v>0</v>
      </c>
      <c r="I117" t="s">
        <v>2177</v>
      </c>
      <c r="K117" t="s">
        <v>587</v>
      </c>
      <c r="L117">
        <v>0.43</v>
      </c>
      <c r="N117" t="s">
        <v>2178</v>
      </c>
      <c r="O117" t="s">
        <v>1634</v>
      </c>
      <c r="P117" t="s">
        <v>1635</v>
      </c>
      <c r="Q117">
        <v>0</v>
      </c>
      <c r="R117" t="s">
        <v>1751</v>
      </c>
      <c r="W117" t="s">
        <v>1560</v>
      </c>
    </row>
    <row r="118" spans="1:23" x14ac:dyDescent="0.35">
      <c r="A118" t="s">
        <v>588</v>
      </c>
      <c r="B118" s="6">
        <v>45357.789548611108</v>
      </c>
      <c r="C118">
        <v>30</v>
      </c>
      <c r="D118">
        <v>0</v>
      </c>
      <c r="E118" t="s">
        <v>2177</v>
      </c>
      <c r="F118" t="b">
        <v>1</v>
      </c>
      <c r="G118">
        <v>30</v>
      </c>
      <c r="H118">
        <v>0</v>
      </c>
      <c r="I118" t="s">
        <v>2177</v>
      </c>
      <c r="K118" t="s">
        <v>589</v>
      </c>
      <c r="L118">
        <v>0.65</v>
      </c>
      <c r="N118" t="s">
        <v>2178</v>
      </c>
      <c r="O118" t="s">
        <v>1634</v>
      </c>
      <c r="P118" t="s">
        <v>1635</v>
      </c>
      <c r="Q118">
        <v>0</v>
      </c>
      <c r="R118" t="s">
        <v>1752</v>
      </c>
      <c r="W118" t="s">
        <v>1560</v>
      </c>
    </row>
    <row r="119" spans="1:23" x14ac:dyDescent="0.35">
      <c r="A119" t="s">
        <v>590</v>
      </c>
      <c r="B119" s="6">
        <v>45358.391967592594</v>
      </c>
      <c r="C119">
        <v>30</v>
      </c>
      <c r="D119">
        <v>0</v>
      </c>
      <c r="E119" t="s">
        <v>2177</v>
      </c>
      <c r="F119" t="b">
        <v>1</v>
      </c>
      <c r="G119">
        <v>30</v>
      </c>
      <c r="H119">
        <v>0</v>
      </c>
      <c r="I119" t="s">
        <v>2177</v>
      </c>
      <c r="K119" t="s">
        <v>591</v>
      </c>
      <c r="L119">
        <v>0.95</v>
      </c>
      <c r="N119" t="s">
        <v>2178</v>
      </c>
      <c r="O119" t="s">
        <v>1634</v>
      </c>
      <c r="P119" t="s">
        <v>1635</v>
      </c>
      <c r="Q119">
        <v>0</v>
      </c>
      <c r="R119" t="s">
        <v>1753</v>
      </c>
      <c r="S119" t="s">
        <v>1561</v>
      </c>
      <c r="T119" t="s">
        <v>1562</v>
      </c>
      <c r="U119" t="s">
        <v>1563</v>
      </c>
      <c r="W119" t="s">
        <v>1564</v>
      </c>
    </row>
    <row r="120" spans="1:23" x14ac:dyDescent="0.35">
      <c r="A120" t="s">
        <v>592</v>
      </c>
      <c r="B120" s="6">
        <v>45358.423356481479</v>
      </c>
      <c r="C120">
        <v>15</v>
      </c>
      <c r="D120">
        <v>0</v>
      </c>
      <c r="E120" t="s">
        <v>2177</v>
      </c>
      <c r="F120" t="b">
        <v>1</v>
      </c>
      <c r="G120">
        <v>15</v>
      </c>
      <c r="H120">
        <v>0</v>
      </c>
      <c r="I120" t="s">
        <v>2177</v>
      </c>
      <c r="K120" t="s">
        <v>593</v>
      </c>
      <c r="L120">
        <v>0.43</v>
      </c>
      <c r="N120" t="s">
        <v>2178</v>
      </c>
      <c r="O120" t="s">
        <v>1634</v>
      </c>
      <c r="P120" t="s">
        <v>1635</v>
      </c>
      <c r="Q120">
        <v>0</v>
      </c>
      <c r="R120" t="s">
        <v>1754</v>
      </c>
      <c r="W120" t="s">
        <v>1564</v>
      </c>
    </row>
    <row r="121" spans="1:23" x14ac:dyDescent="0.35">
      <c r="A121" t="s">
        <v>594</v>
      </c>
      <c r="B121" s="6">
        <v>45358.649907407409</v>
      </c>
      <c r="C121">
        <v>30</v>
      </c>
      <c r="D121">
        <v>0</v>
      </c>
      <c r="E121" t="s">
        <v>2177</v>
      </c>
      <c r="F121" t="b">
        <v>1</v>
      </c>
      <c r="G121">
        <v>30</v>
      </c>
      <c r="H121">
        <v>0</v>
      </c>
      <c r="I121" t="s">
        <v>2177</v>
      </c>
      <c r="K121" t="s">
        <v>595</v>
      </c>
      <c r="L121">
        <v>0.95</v>
      </c>
      <c r="N121" t="s">
        <v>2178</v>
      </c>
      <c r="O121" t="s">
        <v>1634</v>
      </c>
      <c r="P121" t="s">
        <v>1635</v>
      </c>
      <c r="Q121">
        <v>0</v>
      </c>
      <c r="R121" t="s">
        <v>1755</v>
      </c>
      <c r="S121" t="s">
        <v>1565</v>
      </c>
      <c r="T121" t="s">
        <v>1566</v>
      </c>
      <c r="U121" t="s">
        <v>19</v>
      </c>
      <c r="W121" t="s">
        <v>1564</v>
      </c>
    </row>
    <row r="122" spans="1:23" x14ac:dyDescent="0.35">
      <c r="A122" t="s">
        <v>596</v>
      </c>
      <c r="B122" s="6">
        <v>45358.668877314813</v>
      </c>
      <c r="C122">
        <v>30</v>
      </c>
      <c r="D122">
        <v>0</v>
      </c>
      <c r="E122" t="s">
        <v>2177</v>
      </c>
      <c r="F122" t="b">
        <v>1</v>
      </c>
      <c r="G122">
        <v>30</v>
      </c>
      <c r="H122">
        <v>0</v>
      </c>
      <c r="I122" t="s">
        <v>2177</v>
      </c>
      <c r="K122" t="s">
        <v>597</v>
      </c>
      <c r="L122">
        <v>0.65</v>
      </c>
      <c r="N122" t="s">
        <v>2178</v>
      </c>
      <c r="O122" t="s">
        <v>1634</v>
      </c>
      <c r="P122" t="s">
        <v>1635</v>
      </c>
      <c r="Q122">
        <v>0</v>
      </c>
      <c r="R122" t="s">
        <v>1756</v>
      </c>
      <c r="W122" t="s">
        <v>1564</v>
      </c>
    </row>
    <row r="123" spans="1:23" x14ac:dyDescent="0.35">
      <c r="A123" t="s">
        <v>598</v>
      </c>
      <c r="B123" s="6">
        <v>45358.675196759257</v>
      </c>
      <c r="C123">
        <v>30</v>
      </c>
      <c r="D123">
        <v>0</v>
      </c>
      <c r="E123" t="s">
        <v>2177</v>
      </c>
      <c r="F123" t="b">
        <v>1</v>
      </c>
      <c r="G123">
        <v>30</v>
      </c>
      <c r="H123">
        <v>0</v>
      </c>
      <c r="I123" t="s">
        <v>2177</v>
      </c>
      <c r="K123" t="s">
        <v>599</v>
      </c>
      <c r="L123">
        <v>0.65</v>
      </c>
      <c r="N123" t="s">
        <v>2178</v>
      </c>
      <c r="O123" t="s">
        <v>1634</v>
      </c>
      <c r="P123" t="s">
        <v>1635</v>
      </c>
      <c r="Q123">
        <v>0</v>
      </c>
      <c r="R123" t="s">
        <v>1757</v>
      </c>
      <c r="W123" t="s">
        <v>1564</v>
      </c>
    </row>
    <row r="124" spans="1:23" x14ac:dyDescent="0.35">
      <c r="A124" t="s">
        <v>600</v>
      </c>
      <c r="B124" s="6">
        <v>45358.6877662037</v>
      </c>
      <c r="C124">
        <v>30</v>
      </c>
      <c r="D124">
        <v>0</v>
      </c>
      <c r="E124" t="s">
        <v>2177</v>
      </c>
      <c r="F124" t="b">
        <v>1</v>
      </c>
      <c r="G124">
        <v>30</v>
      </c>
      <c r="H124">
        <v>0</v>
      </c>
      <c r="I124" t="s">
        <v>2177</v>
      </c>
      <c r="K124" t="s">
        <v>601</v>
      </c>
      <c r="L124">
        <v>0.65</v>
      </c>
      <c r="N124" t="s">
        <v>2178</v>
      </c>
      <c r="O124" t="s">
        <v>1634</v>
      </c>
      <c r="P124" t="s">
        <v>1635</v>
      </c>
      <c r="Q124">
        <v>0</v>
      </c>
      <c r="R124" t="s">
        <v>1758</v>
      </c>
      <c r="W124" t="s">
        <v>1564</v>
      </c>
    </row>
    <row r="125" spans="1:23" x14ac:dyDescent="0.35">
      <c r="A125" t="s">
        <v>602</v>
      </c>
      <c r="B125" s="6">
        <v>45358.766550925924</v>
      </c>
      <c r="C125">
        <v>30</v>
      </c>
      <c r="D125">
        <v>0</v>
      </c>
      <c r="E125" t="s">
        <v>2177</v>
      </c>
      <c r="F125" t="b">
        <v>1</v>
      </c>
      <c r="G125">
        <v>30</v>
      </c>
      <c r="H125">
        <v>0</v>
      </c>
      <c r="I125" t="s">
        <v>2177</v>
      </c>
      <c r="K125" t="s">
        <v>603</v>
      </c>
      <c r="L125">
        <v>0.65</v>
      </c>
      <c r="N125" t="s">
        <v>2178</v>
      </c>
      <c r="O125" t="s">
        <v>1634</v>
      </c>
      <c r="P125" t="s">
        <v>1635</v>
      </c>
      <c r="Q125">
        <v>0</v>
      </c>
      <c r="R125" t="s">
        <v>1759</v>
      </c>
      <c r="W125" t="s">
        <v>1564</v>
      </c>
    </row>
    <row r="126" spans="1:23" x14ac:dyDescent="0.35">
      <c r="A126" t="s">
        <v>604</v>
      </c>
      <c r="B126" s="6">
        <v>45358.849456018521</v>
      </c>
      <c r="C126">
        <v>15</v>
      </c>
      <c r="D126">
        <v>0</v>
      </c>
      <c r="E126" t="s">
        <v>2177</v>
      </c>
      <c r="F126" t="b">
        <v>1</v>
      </c>
      <c r="G126">
        <v>15</v>
      </c>
      <c r="H126">
        <v>0</v>
      </c>
      <c r="I126" t="s">
        <v>2177</v>
      </c>
      <c r="K126" t="s">
        <v>605</v>
      </c>
      <c r="L126">
        <v>0.43</v>
      </c>
      <c r="N126" t="s">
        <v>2178</v>
      </c>
      <c r="O126" t="s">
        <v>1634</v>
      </c>
      <c r="P126" t="s">
        <v>1635</v>
      </c>
      <c r="Q126">
        <v>0</v>
      </c>
      <c r="R126" t="s">
        <v>1760</v>
      </c>
      <c r="W126" t="s">
        <v>1564</v>
      </c>
    </row>
    <row r="127" spans="1:23" x14ac:dyDescent="0.35">
      <c r="A127" t="s">
        <v>606</v>
      </c>
      <c r="B127" s="6">
        <v>45359.45815972222</v>
      </c>
      <c r="C127">
        <v>30</v>
      </c>
      <c r="D127">
        <v>0</v>
      </c>
      <c r="E127" t="s">
        <v>2177</v>
      </c>
      <c r="F127" t="b">
        <v>1</v>
      </c>
      <c r="G127">
        <v>30</v>
      </c>
      <c r="H127">
        <v>0</v>
      </c>
      <c r="I127" t="s">
        <v>2177</v>
      </c>
      <c r="K127" t="s">
        <v>607</v>
      </c>
      <c r="L127">
        <v>0.65</v>
      </c>
      <c r="N127" t="s">
        <v>2178</v>
      </c>
      <c r="O127" t="s">
        <v>1634</v>
      </c>
      <c r="P127" t="s">
        <v>1635</v>
      </c>
      <c r="Q127">
        <v>0</v>
      </c>
      <c r="R127" t="s">
        <v>1761</v>
      </c>
      <c r="W127" t="s">
        <v>1567</v>
      </c>
    </row>
    <row r="128" spans="1:23" x14ac:dyDescent="0.35">
      <c r="A128" t="s">
        <v>608</v>
      </c>
      <c r="B128" s="6">
        <v>45359.465416666666</v>
      </c>
      <c r="C128">
        <v>30</v>
      </c>
      <c r="D128">
        <v>0</v>
      </c>
      <c r="E128" t="s">
        <v>2177</v>
      </c>
      <c r="F128" t="b">
        <v>1</v>
      </c>
      <c r="G128">
        <v>30</v>
      </c>
      <c r="H128">
        <v>0</v>
      </c>
      <c r="I128" t="s">
        <v>2177</v>
      </c>
      <c r="K128" t="s">
        <v>609</v>
      </c>
      <c r="L128">
        <v>0.65</v>
      </c>
      <c r="N128" t="s">
        <v>2178</v>
      </c>
      <c r="O128" t="s">
        <v>1634</v>
      </c>
      <c r="P128" t="s">
        <v>1635</v>
      </c>
      <c r="Q128">
        <v>0</v>
      </c>
      <c r="R128" t="s">
        <v>1762</v>
      </c>
      <c r="W128" t="s">
        <v>1567</v>
      </c>
    </row>
    <row r="129" spans="1:23" x14ac:dyDescent="0.35">
      <c r="A129" t="s">
        <v>610</v>
      </c>
      <c r="B129" s="6">
        <v>45359.482222222221</v>
      </c>
      <c r="C129">
        <v>30</v>
      </c>
      <c r="D129">
        <v>0</v>
      </c>
      <c r="E129" t="s">
        <v>2177</v>
      </c>
      <c r="F129" t="b">
        <v>1</v>
      </c>
      <c r="G129">
        <v>30</v>
      </c>
      <c r="H129">
        <v>0</v>
      </c>
      <c r="I129" t="s">
        <v>2177</v>
      </c>
      <c r="K129" t="s">
        <v>611</v>
      </c>
      <c r="L129">
        <v>0.65</v>
      </c>
      <c r="N129" t="s">
        <v>2178</v>
      </c>
      <c r="O129" t="s">
        <v>1634</v>
      </c>
      <c r="P129" t="s">
        <v>1635</v>
      </c>
      <c r="Q129">
        <v>0</v>
      </c>
      <c r="R129" t="s">
        <v>1763</v>
      </c>
      <c r="W129" t="s">
        <v>1567</v>
      </c>
    </row>
    <row r="130" spans="1:23" x14ac:dyDescent="0.35">
      <c r="A130" t="s">
        <v>612</v>
      </c>
      <c r="B130" s="6">
        <v>45359.514328703706</v>
      </c>
      <c r="C130">
        <v>30</v>
      </c>
      <c r="D130">
        <v>0</v>
      </c>
      <c r="E130" t="s">
        <v>2177</v>
      </c>
      <c r="F130" t="b">
        <v>1</v>
      </c>
      <c r="G130">
        <v>30</v>
      </c>
      <c r="H130">
        <v>0</v>
      </c>
      <c r="I130" t="s">
        <v>2177</v>
      </c>
      <c r="K130" t="s">
        <v>613</v>
      </c>
      <c r="L130">
        <v>0.65</v>
      </c>
      <c r="N130" t="s">
        <v>2178</v>
      </c>
      <c r="O130" t="s">
        <v>1634</v>
      </c>
      <c r="P130" t="s">
        <v>1635</v>
      </c>
      <c r="Q130">
        <v>0</v>
      </c>
      <c r="R130" t="s">
        <v>1764</v>
      </c>
      <c r="W130" t="s">
        <v>1567</v>
      </c>
    </row>
    <row r="131" spans="1:23" x14ac:dyDescent="0.35">
      <c r="A131" t="s">
        <v>614</v>
      </c>
      <c r="B131" s="6">
        <v>45359.521527777775</v>
      </c>
      <c r="C131">
        <v>30</v>
      </c>
      <c r="D131">
        <v>0</v>
      </c>
      <c r="E131" t="s">
        <v>2177</v>
      </c>
      <c r="F131" t="b">
        <v>1</v>
      </c>
      <c r="G131">
        <v>30</v>
      </c>
      <c r="H131">
        <v>0</v>
      </c>
      <c r="I131" t="s">
        <v>2177</v>
      </c>
      <c r="K131" t="s">
        <v>615</v>
      </c>
      <c r="L131">
        <v>0.65</v>
      </c>
      <c r="N131" t="s">
        <v>2178</v>
      </c>
      <c r="O131" t="s">
        <v>1634</v>
      </c>
      <c r="P131" t="s">
        <v>1635</v>
      </c>
      <c r="Q131">
        <v>0</v>
      </c>
      <c r="R131" t="s">
        <v>1765</v>
      </c>
      <c r="W131" t="s">
        <v>1567</v>
      </c>
    </row>
    <row r="132" spans="1:23" x14ac:dyDescent="0.35">
      <c r="A132" t="s">
        <v>616</v>
      </c>
      <c r="B132" s="6">
        <v>45359.722546296296</v>
      </c>
      <c r="C132">
        <v>30</v>
      </c>
      <c r="D132">
        <v>0</v>
      </c>
      <c r="E132" t="s">
        <v>2177</v>
      </c>
      <c r="F132" t="b">
        <v>1</v>
      </c>
      <c r="G132">
        <v>30</v>
      </c>
      <c r="H132">
        <v>0</v>
      </c>
      <c r="I132" t="s">
        <v>2177</v>
      </c>
      <c r="K132" t="s">
        <v>617</v>
      </c>
      <c r="L132">
        <v>0.65</v>
      </c>
      <c r="N132" t="s">
        <v>2178</v>
      </c>
      <c r="O132" t="s">
        <v>1634</v>
      </c>
      <c r="P132" t="s">
        <v>1635</v>
      </c>
      <c r="Q132">
        <v>0</v>
      </c>
      <c r="R132" t="s">
        <v>1766</v>
      </c>
      <c r="W132" t="s">
        <v>1567</v>
      </c>
    </row>
    <row r="133" spans="1:23" x14ac:dyDescent="0.35">
      <c r="A133" t="s">
        <v>618</v>
      </c>
      <c r="B133" s="6">
        <v>45359.828877314816</v>
      </c>
      <c r="C133">
        <v>30</v>
      </c>
      <c r="D133">
        <v>0</v>
      </c>
      <c r="E133" t="s">
        <v>2177</v>
      </c>
      <c r="F133" t="b">
        <v>1</v>
      </c>
      <c r="G133">
        <v>30</v>
      </c>
      <c r="H133">
        <v>0</v>
      </c>
      <c r="I133" t="s">
        <v>2177</v>
      </c>
      <c r="K133" t="s">
        <v>619</v>
      </c>
      <c r="L133">
        <v>0.65</v>
      </c>
      <c r="N133" t="s">
        <v>2178</v>
      </c>
      <c r="O133" t="s">
        <v>1634</v>
      </c>
      <c r="P133" t="s">
        <v>1635</v>
      </c>
      <c r="Q133">
        <v>0</v>
      </c>
      <c r="R133" t="s">
        <v>1767</v>
      </c>
      <c r="W133" t="s">
        <v>1567</v>
      </c>
    </row>
    <row r="134" spans="1:23" x14ac:dyDescent="0.35">
      <c r="A134" t="s">
        <v>620</v>
      </c>
      <c r="B134" s="6">
        <v>45360.388935185183</v>
      </c>
      <c r="C134">
        <v>30</v>
      </c>
      <c r="D134">
        <v>0</v>
      </c>
      <c r="E134" t="s">
        <v>2177</v>
      </c>
      <c r="F134" t="b">
        <v>1</v>
      </c>
      <c r="G134">
        <v>30</v>
      </c>
      <c r="H134">
        <v>0</v>
      </c>
      <c r="I134" t="s">
        <v>2177</v>
      </c>
      <c r="K134" t="s">
        <v>621</v>
      </c>
      <c r="L134">
        <v>0.65</v>
      </c>
      <c r="N134" t="s">
        <v>2178</v>
      </c>
      <c r="O134" t="s">
        <v>1634</v>
      </c>
      <c r="P134" t="s">
        <v>1635</v>
      </c>
      <c r="Q134">
        <v>0</v>
      </c>
      <c r="R134" t="s">
        <v>1768</v>
      </c>
      <c r="W134" t="s">
        <v>1568</v>
      </c>
    </row>
    <row r="135" spans="1:23" x14ac:dyDescent="0.35">
      <c r="A135" t="s">
        <v>622</v>
      </c>
      <c r="B135" s="6">
        <v>45360.486921296295</v>
      </c>
      <c r="C135">
        <v>30</v>
      </c>
      <c r="D135">
        <v>0</v>
      </c>
      <c r="E135" t="s">
        <v>2177</v>
      </c>
      <c r="F135" t="b">
        <v>1</v>
      </c>
      <c r="G135">
        <v>30</v>
      </c>
      <c r="H135">
        <v>0</v>
      </c>
      <c r="I135" t="s">
        <v>2177</v>
      </c>
      <c r="K135" t="s">
        <v>623</v>
      </c>
      <c r="L135">
        <v>0.65</v>
      </c>
      <c r="N135" t="s">
        <v>2178</v>
      </c>
      <c r="O135" t="s">
        <v>1634</v>
      </c>
      <c r="P135" t="s">
        <v>1635</v>
      </c>
      <c r="Q135">
        <v>0</v>
      </c>
      <c r="R135" t="s">
        <v>1769</v>
      </c>
      <c r="W135" t="s">
        <v>1568</v>
      </c>
    </row>
    <row r="136" spans="1:23" x14ac:dyDescent="0.35">
      <c r="A136" t="s">
        <v>624</v>
      </c>
      <c r="B136" s="6">
        <v>45360.829016203701</v>
      </c>
      <c r="C136">
        <v>30</v>
      </c>
      <c r="D136">
        <v>0</v>
      </c>
      <c r="E136" t="s">
        <v>2177</v>
      </c>
      <c r="F136" t="b">
        <v>1</v>
      </c>
      <c r="G136">
        <v>30</v>
      </c>
      <c r="H136">
        <v>0</v>
      </c>
      <c r="I136" t="s">
        <v>2177</v>
      </c>
      <c r="K136" t="s">
        <v>625</v>
      </c>
      <c r="L136">
        <v>0.65</v>
      </c>
      <c r="N136" t="s">
        <v>2178</v>
      </c>
      <c r="O136" t="s">
        <v>1634</v>
      </c>
      <c r="P136" t="s">
        <v>1635</v>
      </c>
      <c r="Q136">
        <v>0</v>
      </c>
      <c r="R136" t="s">
        <v>1770</v>
      </c>
      <c r="W136" t="s">
        <v>1568</v>
      </c>
    </row>
    <row r="137" spans="1:23" x14ac:dyDescent="0.35">
      <c r="A137" t="s">
        <v>626</v>
      </c>
      <c r="B137" s="6">
        <v>45360.8671412037</v>
      </c>
      <c r="C137">
        <v>30</v>
      </c>
      <c r="D137">
        <v>0</v>
      </c>
      <c r="E137" t="s">
        <v>2177</v>
      </c>
      <c r="F137" t="b">
        <v>1</v>
      </c>
      <c r="G137">
        <v>30</v>
      </c>
      <c r="H137">
        <v>0</v>
      </c>
      <c r="I137" t="s">
        <v>2177</v>
      </c>
      <c r="K137" t="s">
        <v>627</v>
      </c>
      <c r="L137">
        <v>0.65</v>
      </c>
      <c r="N137" t="s">
        <v>2178</v>
      </c>
      <c r="O137" t="s">
        <v>1634</v>
      </c>
      <c r="P137" t="s">
        <v>1635</v>
      </c>
      <c r="Q137">
        <v>0</v>
      </c>
      <c r="R137" t="s">
        <v>1771</v>
      </c>
      <c r="W137" t="s">
        <v>1568</v>
      </c>
    </row>
    <row r="138" spans="1:23" x14ac:dyDescent="0.35">
      <c r="A138" t="s">
        <v>628</v>
      </c>
      <c r="B138" s="6">
        <v>45361.461006944446</v>
      </c>
      <c r="C138">
        <v>15</v>
      </c>
      <c r="D138">
        <v>0</v>
      </c>
      <c r="E138" t="s">
        <v>2177</v>
      </c>
      <c r="F138" t="b">
        <v>1</v>
      </c>
      <c r="G138">
        <v>15</v>
      </c>
      <c r="H138">
        <v>0</v>
      </c>
      <c r="I138" t="s">
        <v>2177</v>
      </c>
      <c r="K138" t="s">
        <v>629</v>
      </c>
      <c r="L138">
        <v>0.43</v>
      </c>
      <c r="N138" t="s">
        <v>2178</v>
      </c>
      <c r="O138" t="s">
        <v>1634</v>
      </c>
      <c r="P138" t="s">
        <v>1635</v>
      </c>
      <c r="Q138">
        <v>0</v>
      </c>
      <c r="R138" t="s">
        <v>1772</v>
      </c>
      <c r="W138" t="s">
        <v>1568</v>
      </c>
    </row>
    <row r="139" spans="1:23" x14ac:dyDescent="0.35">
      <c r="A139" t="s">
        <v>630</v>
      </c>
      <c r="B139" s="6">
        <v>45361.481874999998</v>
      </c>
      <c r="C139">
        <v>30</v>
      </c>
      <c r="D139">
        <v>0</v>
      </c>
      <c r="E139" t="s">
        <v>2177</v>
      </c>
      <c r="F139" t="b">
        <v>1</v>
      </c>
      <c r="G139">
        <v>30</v>
      </c>
      <c r="H139">
        <v>0</v>
      </c>
      <c r="I139" t="s">
        <v>2177</v>
      </c>
      <c r="K139" t="s">
        <v>631</v>
      </c>
      <c r="L139">
        <v>0.65</v>
      </c>
      <c r="N139" t="s">
        <v>2178</v>
      </c>
      <c r="O139" t="s">
        <v>1634</v>
      </c>
      <c r="P139" t="s">
        <v>1635</v>
      </c>
      <c r="Q139">
        <v>0</v>
      </c>
      <c r="R139" t="s">
        <v>1773</v>
      </c>
      <c r="W139" t="s">
        <v>1568</v>
      </c>
    </row>
    <row r="140" spans="1:23" x14ac:dyDescent="0.35">
      <c r="A140" t="s">
        <v>632</v>
      </c>
      <c r="B140" s="6">
        <v>45361.516481481478</v>
      </c>
      <c r="C140">
        <v>15</v>
      </c>
      <c r="D140">
        <v>0</v>
      </c>
      <c r="E140" t="s">
        <v>2177</v>
      </c>
      <c r="F140" t="b">
        <v>1</v>
      </c>
      <c r="G140">
        <v>15</v>
      </c>
      <c r="H140">
        <v>0</v>
      </c>
      <c r="I140" t="s">
        <v>2177</v>
      </c>
      <c r="K140" t="s">
        <v>633</v>
      </c>
      <c r="L140">
        <v>0.43</v>
      </c>
      <c r="N140" t="s">
        <v>2178</v>
      </c>
      <c r="O140" t="s">
        <v>1634</v>
      </c>
      <c r="P140" t="s">
        <v>1635</v>
      </c>
      <c r="Q140">
        <v>0</v>
      </c>
      <c r="R140" t="s">
        <v>1774</v>
      </c>
      <c r="W140" t="s">
        <v>1568</v>
      </c>
    </row>
    <row r="141" spans="1:23" x14ac:dyDescent="0.35">
      <c r="A141" t="s">
        <v>634</v>
      </c>
      <c r="B141" s="6">
        <v>45361.588796296295</v>
      </c>
      <c r="C141">
        <v>15</v>
      </c>
      <c r="D141">
        <v>0</v>
      </c>
      <c r="E141" t="s">
        <v>2177</v>
      </c>
      <c r="F141" t="b">
        <v>1</v>
      </c>
      <c r="G141">
        <v>15</v>
      </c>
      <c r="H141">
        <v>0</v>
      </c>
      <c r="I141" t="s">
        <v>2177</v>
      </c>
      <c r="K141" t="s">
        <v>635</v>
      </c>
      <c r="L141">
        <v>0.43</v>
      </c>
      <c r="N141" t="s">
        <v>2178</v>
      </c>
      <c r="O141" t="s">
        <v>1634</v>
      </c>
      <c r="P141" t="s">
        <v>1635</v>
      </c>
      <c r="Q141">
        <v>0</v>
      </c>
      <c r="R141" t="s">
        <v>1775</v>
      </c>
      <c r="W141" t="s">
        <v>1568</v>
      </c>
    </row>
    <row r="142" spans="1:23" x14ac:dyDescent="0.35">
      <c r="A142" t="s">
        <v>636</v>
      </c>
      <c r="B142" s="6">
        <v>45361.631527777776</v>
      </c>
      <c r="C142">
        <v>30</v>
      </c>
      <c r="D142">
        <v>0</v>
      </c>
      <c r="E142" t="s">
        <v>2177</v>
      </c>
      <c r="F142" t="b">
        <v>1</v>
      </c>
      <c r="G142">
        <v>30</v>
      </c>
      <c r="H142">
        <v>0</v>
      </c>
      <c r="I142" t="s">
        <v>2177</v>
      </c>
      <c r="K142" t="s">
        <v>637</v>
      </c>
      <c r="L142">
        <v>0.65</v>
      </c>
      <c r="N142" t="s">
        <v>2178</v>
      </c>
      <c r="O142" t="s">
        <v>1634</v>
      </c>
      <c r="P142" t="s">
        <v>1635</v>
      </c>
      <c r="Q142">
        <v>0</v>
      </c>
      <c r="R142" t="s">
        <v>1776</v>
      </c>
      <c r="W142" t="s">
        <v>1568</v>
      </c>
    </row>
    <row r="143" spans="1:23" x14ac:dyDescent="0.35">
      <c r="A143" t="s">
        <v>638</v>
      </c>
      <c r="B143" s="6">
        <v>45361.792662037034</v>
      </c>
      <c r="C143">
        <v>30</v>
      </c>
      <c r="D143">
        <v>0</v>
      </c>
      <c r="E143" t="s">
        <v>2177</v>
      </c>
      <c r="F143" t="b">
        <v>1</v>
      </c>
      <c r="G143">
        <v>30</v>
      </c>
      <c r="H143">
        <v>0</v>
      </c>
      <c r="I143" t="s">
        <v>2177</v>
      </c>
      <c r="K143" t="s">
        <v>639</v>
      </c>
      <c r="L143">
        <v>0.65</v>
      </c>
      <c r="N143" t="s">
        <v>2178</v>
      </c>
      <c r="O143" t="s">
        <v>1634</v>
      </c>
      <c r="P143" t="s">
        <v>1635</v>
      </c>
      <c r="Q143">
        <v>0</v>
      </c>
      <c r="R143" t="s">
        <v>1777</v>
      </c>
      <c r="W143" t="s">
        <v>1568</v>
      </c>
    </row>
    <row r="144" spans="1:23" x14ac:dyDescent="0.35">
      <c r="A144" t="s">
        <v>640</v>
      </c>
      <c r="B144" s="6">
        <v>45362.394108796296</v>
      </c>
      <c r="C144">
        <v>30</v>
      </c>
      <c r="D144">
        <v>0</v>
      </c>
      <c r="E144" t="s">
        <v>2177</v>
      </c>
      <c r="F144" t="b">
        <v>1</v>
      </c>
      <c r="G144">
        <v>30</v>
      </c>
      <c r="H144">
        <v>0</v>
      </c>
      <c r="I144" t="s">
        <v>2177</v>
      </c>
      <c r="K144" t="s">
        <v>641</v>
      </c>
      <c r="L144">
        <v>0.77</v>
      </c>
      <c r="N144" t="s">
        <v>2178</v>
      </c>
      <c r="O144" t="s">
        <v>1634</v>
      </c>
      <c r="P144" t="s">
        <v>1635</v>
      </c>
      <c r="Q144">
        <v>0</v>
      </c>
      <c r="R144" t="s">
        <v>1778</v>
      </c>
      <c r="W144" t="s">
        <v>1568</v>
      </c>
    </row>
    <row r="145" spans="1:23" x14ac:dyDescent="0.35">
      <c r="A145" t="s">
        <v>642</v>
      </c>
      <c r="B145" s="6">
        <v>45362.497928240744</v>
      </c>
      <c r="C145">
        <v>30</v>
      </c>
      <c r="D145">
        <v>0</v>
      </c>
      <c r="E145" t="s">
        <v>2177</v>
      </c>
      <c r="F145" t="b">
        <v>1</v>
      </c>
      <c r="G145">
        <v>30</v>
      </c>
      <c r="H145">
        <v>0</v>
      </c>
      <c r="I145" t="s">
        <v>2177</v>
      </c>
      <c r="K145" t="s">
        <v>643</v>
      </c>
      <c r="L145">
        <v>0.65</v>
      </c>
      <c r="N145" t="s">
        <v>2178</v>
      </c>
      <c r="O145" t="s">
        <v>1634</v>
      </c>
      <c r="P145" t="s">
        <v>1635</v>
      </c>
      <c r="Q145">
        <v>0</v>
      </c>
      <c r="R145" t="s">
        <v>1779</v>
      </c>
      <c r="W145" t="s">
        <v>1568</v>
      </c>
    </row>
    <row r="146" spans="1:23" x14ac:dyDescent="0.35">
      <c r="A146" t="s">
        <v>644</v>
      </c>
      <c r="B146" s="6">
        <v>45362.499212962961</v>
      </c>
      <c r="C146">
        <v>30</v>
      </c>
      <c r="D146">
        <v>0</v>
      </c>
      <c r="E146" t="s">
        <v>2177</v>
      </c>
      <c r="F146" t="b">
        <v>1</v>
      </c>
      <c r="G146">
        <v>30</v>
      </c>
      <c r="H146">
        <v>0</v>
      </c>
      <c r="I146" t="s">
        <v>2177</v>
      </c>
      <c r="K146" t="s">
        <v>645</v>
      </c>
      <c r="L146">
        <v>0.65</v>
      </c>
      <c r="N146" t="s">
        <v>2178</v>
      </c>
      <c r="O146" t="s">
        <v>1634</v>
      </c>
      <c r="P146" t="s">
        <v>1635</v>
      </c>
      <c r="Q146">
        <v>0</v>
      </c>
      <c r="R146" t="s">
        <v>1780</v>
      </c>
      <c r="W146" t="s">
        <v>1568</v>
      </c>
    </row>
    <row r="147" spans="1:23" x14ac:dyDescent="0.35">
      <c r="A147" t="s">
        <v>646</v>
      </c>
      <c r="B147" s="6">
        <v>45362.617743055554</v>
      </c>
      <c r="C147">
        <v>30</v>
      </c>
      <c r="D147">
        <v>0</v>
      </c>
      <c r="E147" t="s">
        <v>2177</v>
      </c>
      <c r="F147" t="b">
        <v>1</v>
      </c>
      <c r="G147">
        <v>30</v>
      </c>
      <c r="H147">
        <v>0</v>
      </c>
      <c r="I147" t="s">
        <v>2177</v>
      </c>
      <c r="K147" t="s">
        <v>647</v>
      </c>
      <c r="L147">
        <v>0.65</v>
      </c>
      <c r="N147" t="s">
        <v>2178</v>
      </c>
      <c r="O147" t="s">
        <v>1634</v>
      </c>
      <c r="P147" t="s">
        <v>1635</v>
      </c>
      <c r="Q147">
        <v>0</v>
      </c>
      <c r="R147" t="s">
        <v>1781</v>
      </c>
      <c r="W147" t="s">
        <v>1568</v>
      </c>
    </row>
    <row r="148" spans="1:23" x14ac:dyDescent="0.35">
      <c r="A148" t="s">
        <v>648</v>
      </c>
      <c r="B148" s="6">
        <v>45362.640949074077</v>
      </c>
      <c r="C148">
        <v>30</v>
      </c>
      <c r="D148">
        <v>0</v>
      </c>
      <c r="E148" t="s">
        <v>2177</v>
      </c>
      <c r="F148" t="b">
        <v>1</v>
      </c>
      <c r="G148">
        <v>30</v>
      </c>
      <c r="H148">
        <v>0</v>
      </c>
      <c r="I148" t="s">
        <v>2177</v>
      </c>
      <c r="K148" t="s">
        <v>649</v>
      </c>
      <c r="L148">
        <v>0.65</v>
      </c>
      <c r="N148" t="s">
        <v>2178</v>
      </c>
      <c r="O148" t="s">
        <v>1634</v>
      </c>
      <c r="P148" t="s">
        <v>1635</v>
      </c>
      <c r="Q148">
        <v>0</v>
      </c>
      <c r="R148" t="s">
        <v>1782</v>
      </c>
      <c r="W148" t="s">
        <v>1568</v>
      </c>
    </row>
    <row r="149" spans="1:23" x14ac:dyDescent="0.35">
      <c r="A149" t="s">
        <v>650</v>
      </c>
      <c r="B149" s="6">
        <v>45362.644050925926</v>
      </c>
      <c r="C149">
        <v>30</v>
      </c>
      <c r="D149">
        <v>0</v>
      </c>
      <c r="E149" t="s">
        <v>2177</v>
      </c>
      <c r="F149" t="b">
        <v>1</v>
      </c>
      <c r="G149">
        <v>30</v>
      </c>
      <c r="H149">
        <v>0</v>
      </c>
      <c r="I149" t="s">
        <v>2177</v>
      </c>
      <c r="K149" t="s">
        <v>651</v>
      </c>
      <c r="L149">
        <v>0.65</v>
      </c>
      <c r="N149" t="s">
        <v>2178</v>
      </c>
      <c r="O149" t="s">
        <v>1634</v>
      </c>
      <c r="P149" t="s">
        <v>1635</v>
      </c>
      <c r="Q149">
        <v>0</v>
      </c>
      <c r="R149" t="s">
        <v>1783</v>
      </c>
      <c r="W149" t="s">
        <v>1568</v>
      </c>
    </row>
    <row r="150" spans="1:23" x14ac:dyDescent="0.35">
      <c r="A150" t="s">
        <v>652</v>
      </c>
      <c r="B150" s="6">
        <v>45362.789652777778</v>
      </c>
      <c r="C150">
        <v>15</v>
      </c>
      <c r="D150">
        <v>0</v>
      </c>
      <c r="E150" t="s">
        <v>2177</v>
      </c>
      <c r="F150" t="b">
        <v>1</v>
      </c>
      <c r="G150">
        <v>15</v>
      </c>
      <c r="H150">
        <v>0</v>
      </c>
      <c r="I150" t="s">
        <v>2177</v>
      </c>
      <c r="K150" t="s">
        <v>653</v>
      </c>
      <c r="L150">
        <v>0.43</v>
      </c>
      <c r="N150" t="s">
        <v>2178</v>
      </c>
      <c r="O150" t="s">
        <v>1634</v>
      </c>
      <c r="P150" t="s">
        <v>1635</v>
      </c>
      <c r="Q150">
        <v>0</v>
      </c>
      <c r="R150" t="s">
        <v>1784</v>
      </c>
      <c r="W150" t="s">
        <v>1568</v>
      </c>
    </row>
    <row r="151" spans="1:23" x14ac:dyDescent="0.35">
      <c r="A151" t="s">
        <v>654</v>
      </c>
      <c r="B151" s="6">
        <v>45362.802557870367</v>
      </c>
      <c r="C151">
        <v>15</v>
      </c>
      <c r="D151">
        <v>0</v>
      </c>
      <c r="E151" t="s">
        <v>2177</v>
      </c>
      <c r="F151" t="b">
        <v>1</v>
      </c>
      <c r="G151">
        <v>15</v>
      </c>
      <c r="H151">
        <v>0</v>
      </c>
      <c r="I151" t="s">
        <v>2177</v>
      </c>
      <c r="K151" t="s">
        <v>655</v>
      </c>
      <c r="L151">
        <v>0.43</v>
      </c>
      <c r="N151" t="s">
        <v>2178</v>
      </c>
      <c r="O151" t="s">
        <v>1634</v>
      </c>
      <c r="P151" t="s">
        <v>1635</v>
      </c>
      <c r="Q151">
        <v>0</v>
      </c>
      <c r="R151" t="s">
        <v>1785</v>
      </c>
      <c r="W151" t="s">
        <v>1568</v>
      </c>
    </row>
    <row r="152" spans="1:23" x14ac:dyDescent="0.35">
      <c r="A152" t="s">
        <v>656</v>
      </c>
      <c r="B152" s="6">
        <v>45362.899085648147</v>
      </c>
      <c r="C152">
        <v>30</v>
      </c>
      <c r="D152">
        <v>0</v>
      </c>
      <c r="E152" t="s">
        <v>2177</v>
      </c>
      <c r="F152" t="b">
        <v>1</v>
      </c>
      <c r="G152">
        <v>30</v>
      </c>
      <c r="H152">
        <v>0</v>
      </c>
      <c r="I152" t="s">
        <v>2177</v>
      </c>
      <c r="K152" t="s">
        <v>657</v>
      </c>
      <c r="L152">
        <v>0.65</v>
      </c>
      <c r="N152" t="s">
        <v>2178</v>
      </c>
      <c r="O152" t="s">
        <v>1634</v>
      </c>
      <c r="P152" t="s">
        <v>1635</v>
      </c>
      <c r="Q152">
        <v>0</v>
      </c>
      <c r="R152" t="s">
        <v>1786</v>
      </c>
      <c r="W152" t="s">
        <v>1568</v>
      </c>
    </row>
    <row r="153" spans="1:23" x14ac:dyDescent="0.35">
      <c r="A153" t="s">
        <v>658</v>
      </c>
      <c r="B153" s="6">
        <v>45362.904942129629</v>
      </c>
      <c r="C153">
        <v>30</v>
      </c>
      <c r="D153">
        <v>0</v>
      </c>
      <c r="E153" t="s">
        <v>2177</v>
      </c>
      <c r="F153" t="b">
        <v>1</v>
      </c>
      <c r="G153">
        <v>30</v>
      </c>
      <c r="H153">
        <v>0</v>
      </c>
      <c r="I153" t="s">
        <v>2177</v>
      </c>
      <c r="K153" t="s">
        <v>659</v>
      </c>
      <c r="L153">
        <v>0.65</v>
      </c>
      <c r="N153" t="s">
        <v>2178</v>
      </c>
      <c r="O153" t="s">
        <v>1634</v>
      </c>
      <c r="P153" t="s">
        <v>1635</v>
      </c>
      <c r="Q153">
        <v>0</v>
      </c>
      <c r="R153" t="s">
        <v>1787</v>
      </c>
      <c r="W153" t="s">
        <v>1568</v>
      </c>
    </row>
    <row r="154" spans="1:23" x14ac:dyDescent="0.35">
      <c r="A154" t="s">
        <v>660</v>
      </c>
      <c r="B154" s="6">
        <v>45362.957152777781</v>
      </c>
      <c r="C154">
        <v>15</v>
      </c>
      <c r="D154">
        <v>0</v>
      </c>
      <c r="E154" t="s">
        <v>2177</v>
      </c>
      <c r="F154" t="b">
        <v>1</v>
      </c>
      <c r="G154">
        <v>15</v>
      </c>
      <c r="H154">
        <v>0</v>
      </c>
      <c r="I154" t="s">
        <v>2177</v>
      </c>
      <c r="K154" t="s">
        <v>661</v>
      </c>
      <c r="L154">
        <v>0.43</v>
      </c>
      <c r="N154" t="s">
        <v>2178</v>
      </c>
      <c r="O154" t="s">
        <v>1634</v>
      </c>
      <c r="P154" t="s">
        <v>1635</v>
      </c>
      <c r="Q154">
        <v>0</v>
      </c>
      <c r="R154" t="s">
        <v>1788</v>
      </c>
      <c r="W154" t="s">
        <v>1568</v>
      </c>
    </row>
    <row r="155" spans="1:23" x14ac:dyDescent="0.35">
      <c r="A155" t="s">
        <v>662</v>
      </c>
      <c r="B155" s="6">
        <v>45363.44835648148</v>
      </c>
      <c r="C155">
        <v>15</v>
      </c>
      <c r="D155">
        <v>0</v>
      </c>
      <c r="E155" t="s">
        <v>2177</v>
      </c>
      <c r="F155" t="b">
        <v>1</v>
      </c>
      <c r="G155">
        <v>15</v>
      </c>
      <c r="H155">
        <v>0</v>
      </c>
      <c r="I155" t="s">
        <v>2177</v>
      </c>
      <c r="K155" t="s">
        <v>663</v>
      </c>
      <c r="L155">
        <v>0.43</v>
      </c>
      <c r="N155" t="s">
        <v>2178</v>
      </c>
      <c r="O155" t="s">
        <v>1634</v>
      </c>
      <c r="P155" t="s">
        <v>1635</v>
      </c>
      <c r="Q155">
        <v>0</v>
      </c>
      <c r="R155" t="s">
        <v>1789</v>
      </c>
      <c r="W155" t="s">
        <v>1569</v>
      </c>
    </row>
    <row r="156" spans="1:23" x14ac:dyDescent="0.35">
      <c r="A156" t="s">
        <v>664</v>
      </c>
      <c r="B156" s="6">
        <v>45363.476909722223</v>
      </c>
      <c r="C156">
        <v>15</v>
      </c>
      <c r="D156">
        <v>0</v>
      </c>
      <c r="E156" t="s">
        <v>2177</v>
      </c>
      <c r="F156" t="b">
        <v>1</v>
      </c>
      <c r="G156">
        <v>15</v>
      </c>
      <c r="H156">
        <v>0</v>
      </c>
      <c r="I156" t="s">
        <v>2177</v>
      </c>
      <c r="K156" t="s">
        <v>665</v>
      </c>
      <c r="L156">
        <v>0.43</v>
      </c>
      <c r="N156" t="s">
        <v>2178</v>
      </c>
      <c r="O156" t="s">
        <v>1634</v>
      </c>
      <c r="P156" t="s">
        <v>1635</v>
      </c>
      <c r="Q156">
        <v>0</v>
      </c>
      <c r="R156" t="s">
        <v>1790</v>
      </c>
      <c r="W156" t="s">
        <v>1569</v>
      </c>
    </row>
    <row r="157" spans="1:23" x14ac:dyDescent="0.35">
      <c r="A157" t="s">
        <v>666</v>
      </c>
      <c r="B157" s="6">
        <v>45363.580358796295</v>
      </c>
      <c r="C157">
        <v>30</v>
      </c>
      <c r="D157">
        <v>0</v>
      </c>
      <c r="E157" t="s">
        <v>2177</v>
      </c>
      <c r="F157" t="b">
        <v>1</v>
      </c>
      <c r="G157">
        <v>30</v>
      </c>
      <c r="H157">
        <v>0</v>
      </c>
      <c r="I157" t="s">
        <v>2177</v>
      </c>
      <c r="K157" t="s">
        <v>667</v>
      </c>
      <c r="L157">
        <v>0.65</v>
      </c>
      <c r="N157" t="s">
        <v>2178</v>
      </c>
      <c r="O157" t="s">
        <v>1634</v>
      </c>
      <c r="P157" t="s">
        <v>1635</v>
      </c>
      <c r="Q157">
        <v>0</v>
      </c>
      <c r="R157" t="s">
        <v>1791</v>
      </c>
      <c r="W157" t="s">
        <v>1569</v>
      </c>
    </row>
    <row r="158" spans="1:23" x14ac:dyDescent="0.35">
      <c r="A158" t="s">
        <v>668</v>
      </c>
      <c r="B158" s="6">
        <v>45363.634293981479</v>
      </c>
      <c r="C158">
        <v>15</v>
      </c>
      <c r="D158">
        <v>0</v>
      </c>
      <c r="E158" t="s">
        <v>2177</v>
      </c>
      <c r="F158" t="b">
        <v>1</v>
      </c>
      <c r="G158">
        <v>15</v>
      </c>
      <c r="H158">
        <v>0</v>
      </c>
      <c r="I158" t="s">
        <v>2177</v>
      </c>
      <c r="K158" t="s">
        <v>669</v>
      </c>
      <c r="L158">
        <v>0.49</v>
      </c>
      <c r="N158" t="s">
        <v>2178</v>
      </c>
      <c r="O158" t="s">
        <v>1634</v>
      </c>
      <c r="P158" t="s">
        <v>1635</v>
      </c>
      <c r="Q158">
        <v>0</v>
      </c>
      <c r="R158" t="s">
        <v>1792</v>
      </c>
      <c r="W158" t="s">
        <v>1569</v>
      </c>
    </row>
    <row r="159" spans="1:23" x14ac:dyDescent="0.35">
      <c r="A159" t="s">
        <v>670</v>
      </c>
      <c r="B159" s="6">
        <v>45363.66065972222</v>
      </c>
      <c r="C159">
        <v>30</v>
      </c>
      <c r="D159">
        <v>0</v>
      </c>
      <c r="E159" t="s">
        <v>2177</v>
      </c>
      <c r="F159" t="b">
        <v>1</v>
      </c>
      <c r="G159">
        <v>30</v>
      </c>
      <c r="H159">
        <v>0</v>
      </c>
      <c r="I159" t="s">
        <v>2177</v>
      </c>
      <c r="K159" t="s">
        <v>671</v>
      </c>
      <c r="L159">
        <v>0.65</v>
      </c>
      <c r="N159" t="s">
        <v>2178</v>
      </c>
      <c r="O159" t="s">
        <v>1634</v>
      </c>
      <c r="P159" t="s">
        <v>1635</v>
      </c>
      <c r="Q159">
        <v>0</v>
      </c>
      <c r="R159" t="s">
        <v>1793</v>
      </c>
      <c r="W159" t="s">
        <v>1569</v>
      </c>
    </row>
    <row r="160" spans="1:23" x14ac:dyDescent="0.35">
      <c r="A160" t="s">
        <v>672</v>
      </c>
      <c r="B160" s="6">
        <v>45363.685185185182</v>
      </c>
      <c r="C160">
        <v>30</v>
      </c>
      <c r="D160">
        <v>0</v>
      </c>
      <c r="E160" t="s">
        <v>2177</v>
      </c>
      <c r="F160" t="b">
        <v>1</v>
      </c>
      <c r="G160">
        <v>30</v>
      </c>
      <c r="H160">
        <v>0</v>
      </c>
      <c r="I160" t="s">
        <v>2177</v>
      </c>
      <c r="K160" t="s">
        <v>673</v>
      </c>
      <c r="L160">
        <v>0.65</v>
      </c>
      <c r="N160" t="s">
        <v>2178</v>
      </c>
      <c r="O160" t="s">
        <v>1634</v>
      </c>
      <c r="P160" t="s">
        <v>1635</v>
      </c>
      <c r="Q160">
        <v>0</v>
      </c>
      <c r="R160" t="s">
        <v>1794</v>
      </c>
      <c r="W160" t="s">
        <v>1569</v>
      </c>
    </row>
    <row r="161" spans="1:23" x14ac:dyDescent="0.35">
      <c r="A161" t="s">
        <v>674</v>
      </c>
      <c r="B161" s="6">
        <v>45363.699791666666</v>
      </c>
      <c r="C161">
        <v>15</v>
      </c>
      <c r="D161">
        <v>0</v>
      </c>
      <c r="E161" t="s">
        <v>2177</v>
      </c>
      <c r="F161" t="b">
        <v>1</v>
      </c>
      <c r="G161">
        <v>15</v>
      </c>
      <c r="H161">
        <v>0</v>
      </c>
      <c r="I161" t="s">
        <v>2177</v>
      </c>
      <c r="K161" t="s">
        <v>675</v>
      </c>
      <c r="L161">
        <v>0.49</v>
      </c>
      <c r="N161" t="s">
        <v>2178</v>
      </c>
      <c r="O161" t="s">
        <v>1634</v>
      </c>
      <c r="P161" t="s">
        <v>1635</v>
      </c>
      <c r="Q161">
        <v>0</v>
      </c>
      <c r="R161" t="s">
        <v>1795</v>
      </c>
      <c r="W161" t="s">
        <v>1569</v>
      </c>
    </row>
    <row r="162" spans="1:23" x14ac:dyDescent="0.35">
      <c r="A162" t="s">
        <v>676</v>
      </c>
      <c r="B162" s="6">
        <v>45363.71707175926</v>
      </c>
      <c r="C162">
        <v>15</v>
      </c>
      <c r="D162">
        <v>0</v>
      </c>
      <c r="E162" t="s">
        <v>2177</v>
      </c>
      <c r="F162" t="b">
        <v>1</v>
      </c>
      <c r="G162">
        <v>15</v>
      </c>
      <c r="H162">
        <v>0</v>
      </c>
      <c r="I162" t="s">
        <v>2177</v>
      </c>
      <c r="K162" t="s">
        <v>677</v>
      </c>
      <c r="L162">
        <v>0.43</v>
      </c>
      <c r="N162" t="s">
        <v>2178</v>
      </c>
      <c r="O162" t="s">
        <v>1634</v>
      </c>
      <c r="P162" t="s">
        <v>1635</v>
      </c>
      <c r="Q162">
        <v>0</v>
      </c>
      <c r="R162" t="s">
        <v>1796</v>
      </c>
      <c r="W162" t="s">
        <v>1569</v>
      </c>
    </row>
    <row r="163" spans="1:23" x14ac:dyDescent="0.35">
      <c r="A163" t="s">
        <v>678</v>
      </c>
      <c r="B163" s="6">
        <v>45363.727210648147</v>
      </c>
      <c r="C163">
        <v>15</v>
      </c>
      <c r="D163">
        <v>0</v>
      </c>
      <c r="E163" t="s">
        <v>2177</v>
      </c>
      <c r="F163" t="b">
        <v>1</v>
      </c>
      <c r="G163">
        <v>15</v>
      </c>
      <c r="H163">
        <v>0</v>
      </c>
      <c r="I163" t="s">
        <v>2177</v>
      </c>
      <c r="K163" t="s">
        <v>679</v>
      </c>
      <c r="L163">
        <v>0.43</v>
      </c>
      <c r="N163" t="s">
        <v>2178</v>
      </c>
      <c r="O163" t="s">
        <v>1634</v>
      </c>
      <c r="P163" t="s">
        <v>1635</v>
      </c>
      <c r="Q163">
        <v>0</v>
      </c>
      <c r="R163" t="s">
        <v>1797</v>
      </c>
      <c r="W163" t="s">
        <v>1569</v>
      </c>
    </row>
    <row r="164" spans="1:23" x14ac:dyDescent="0.35">
      <c r="A164" t="s">
        <v>680</v>
      </c>
      <c r="B164" s="6">
        <v>45363.746122685188</v>
      </c>
      <c r="C164">
        <v>30</v>
      </c>
      <c r="D164">
        <v>0</v>
      </c>
      <c r="E164" t="s">
        <v>2177</v>
      </c>
      <c r="F164" t="b">
        <v>1</v>
      </c>
      <c r="G164">
        <v>30</v>
      </c>
      <c r="H164">
        <v>0</v>
      </c>
      <c r="I164" t="s">
        <v>2177</v>
      </c>
      <c r="K164" t="s">
        <v>681</v>
      </c>
      <c r="L164">
        <v>0.56000000000000005</v>
      </c>
      <c r="N164" t="s">
        <v>2178</v>
      </c>
      <c r="O164" t="s">
        <v>1634</v>
      </c>
      <c r="P164" t="s">
        <v>1635</v>
      </c>
      <c r="Q164">
        <v>0</v>
      </c>
      <c r="R164" t="s">
        <v>1798</v>
      </c>
      <c r="W164" t="s">
        <v>1569</v>
      </c>
    </row>
    <row r="165" spans="1:23" x14ac:dyDescent="0.35">
      <c r="A165" t="s">
        <v>682</v>
      </c>
      <c r="B165" s="6">
        <v>45363.808229166665</v>
      </c>
      <c r="C165">
        <v>30</v>
      </c>
      <c r="D165">
        <v>0</v>
      </c>
      <c r="E165" t="s">
        <v>2177</v>
      </c>
      <c r="F165" t="b">
        <v>1</v>
      </c>
      <c r="G165">
        <v>30</v>
      </c>
      <c r="H165">
        <v>0</v>
      </c>
      <c r="I165" t="s">
        <v>2177</v>
      </c>
      <c r="K165" t="s">
        <v>683</v>
      </c>
      <c r="L165">
        <v>0.65</v>
      </c>
      <c r="N165" t="s">
        <v>2178</v>
      </c>
      <c r="O165" t="s">
        <v>1634</v>
      </c>
      <c r="P165" t="s">
        <v>1635</v>
      </c>
      <c r="Q165">
        <v>0</v>
      </c>
      <c r="R165" t="s">
        <v>1799</v>
      </c>
      <c r="W165" t="s">
        <v>1569</v>
      </c>
    </row>
    <row r="166" spans="1:23" x14ac:dyDescent="0.35">
      <c r="A166" t="s">
        <v>684</v>
      </c>
      <c r="B166" s="6">
        <v>45363.907280092593</v>
      </c>
      <c r="C166">
        <v>30</v>
      </c>
      <c r="D166">
        <v>0</v>
      </c>
      <c r="E166" t="s">
        <v>2177</v>
      </c>
      <c r="F166" t="b">
        <v>1</v>
      </c>
      <c r="G166">
        <v>30</v>
      </c>
      <c r="H166">
        <v>0</v>
      </c>
      <c r="I166" t="s">
        <v>2177</v>
      </c>
      <c r="K166" t="s">
        <v>685</v>
      </c>
      <c r="L166">
        <v>0.65</v>
      </c>
      <c r="N166" t="s">
        <v>2178</v>
      </c>
      <c r="O166" t="s">
        <v>1634</v>
      </c>
      <c r="P166" t="s">
        <v>1635</v>
      </c>
      <c r="Q166">
        <v>0</v>
      </c>
      <c r="R166" t="s">
        <v>1800</v>
      </c>
      <c r="W166" t="s">
        <v>1569</v>
      </c>
    </row>
    <row r="167" spans="1:23" x14ac:dyDescent="0.35">
      <c r="A167" t="s">
        <v>686</v>
      </c>
      <c r="B167" s="6">
        <v>45363.908622685187</v>
      </c>
      <c r="C167">
        <v>15</v>
      </c>
      <c r="D167">
        <v>0</v>
      </c>
      <c r="E167" t="s">
        <v>2177</v>
      </c>
      <c r="F167" t="b">
        <v>1</v>
      </c>
      <c r="G167">
        <v>15</v>
      </c>
      <c r="H167">
        <v>0</v>
      </c>
      <c r="I167" t="s">
        <v>2177</v>
      </c>
      <c r="K167" t="s">
        <v>687</v>
      </c>
      <c r="L167">
        <v>0.43</v>
      </c>
      <c r="N167" t="s">
        <v>2178</v>
      </c>
      <c r="O167" t="s">
        <v>1634</v>
      </c>
      <c r="P167" t="s">
        <v>1635</v>
      </c>
      <c r="Q167">
        <v>0</v>
      </c>
      <c r="R167" t="s">
        <v>1801</v>
      </c>
      <c r="W167" t="s">
        <v>1569</v>
      </c>
    </row>
    <row r="168" spans="1:23" x14ac:dyDescent="0.35">
      <c r="A168" t="s">
        <v>688</v>
      </c>
      <c r="B168" s="6">
        <v>45363.915370370371</v>
      </c>
      <c r="C168">
        <v>30</v>
      </c>
      <c r="D168">
        <v>0</v>
      </c>
      <c r="E168" t="s">
        <v>2177</v>
      </c>
      <c r="F168" t="b">
        <v>1</v>
      </c>
      <c r="G168">
        <v>30</v>
      </c>
      <c r="H168">
        <v>0</v>
      </c>
      <c r="I168" t="s">
        <v>2177</v>
      </c>
      <c r="K168" t="s">
        <v>689</v>
      </c>
      <c r="L168">
        <v>0.65</v>
      </c>
      <c r="N168" t="s">
        <v>2178</v>
      </c>
      <c r="O168" t="s">
        <v>1634</v>
      </c>
      <c r="P168" t="s">
        <v>1635</v>
      </c>
      <c r="Q168">
        <v>0</v>
      </c>
      <c r="R168" t="s">
        <v>1802</v>
      </c>
      <c r="W168" t="s">
        <v>1569</v>
      </c>
    </row>
    <row r="169" spans="1:23" x14ac:dyDescent="0.35">
      <c r="A169" t="s">
        <v>690</v>
      </c>
      <c r="B169" s="6">
        <v>45364.06490740741</v>
      </c>
      <c r="C169">
        <v>30</v>
      </c>
      <c r="D169">
        <v>0</v>
      </c>
      <c r="E169" t="s">
        <v>2177</v>
      </c>
      <c r="F169" t="b">
        <v>1</v>
      </c>
      <c r="G169">
        <v>30</v>
      </c>
      <c r="H169">
        <v>0</v>
      </c>
      <c r="I169" t="s">
        <v>2177</v>
      </c>
      <c r="K169" t="s">
        <v>691</v>
      </c>
      <c r="L169">
        <v>0.65</v>
      </c>
      <c r="N169" t="s">
        <v>2178</v>
      </c>
      <c r="O169" t="s">
        <v>1634</v>
      </c>
      <c r="P169" t="s">
        <v>1635</v>
      </c>
      <c r="Q169">
        <v>0</v>
      </c>
      <c r="R169" t="s">
        <v>1803</v>
      </c>
      <c r="W169" t="s">
        <v>1570</v>
      </c>
    </row>
    <row r="170" spans="1:23" x14ac:dyDescent="0.35">
      <c r="A170" t="s">
        <v>692</v>
      </c>
      <c r="B170" s="6">
        <v>45364.400821759256</v>
      </c>
      <c r="C170">
        <v>15</v>
      </c>
      <c r="D170">
        <v>0</v>
      </c>
      <c r="E170" t="s">
        <v>2177</v>
      </c>
      <c r="F170" t="b">
        <v>1</v>
      </c>
      <c r="G170">
        <v>15</v>
      </c>
      <c r="H170">
        <v>0</v>
      </c>
      <c r="I170" t="s">
        <v>2177</v>
      </c>
      <c r="K170" t="s">
        <v>693</v>
      </c>
      <c r="L170">
        <v>0.43</v>
      </c>
      <c r="N170" t="s">
        <v>2178</v>
      </c>
      <c r="O170" t="s">
        <v>1634</v>
      </c>
      <c r="P170" t="s">
        <v>1635</v>
      </c>
      <c r="Q170">
        <v>0</v>
      </c>
      <c r="R170" t="s">
        <v>1804</v>
      </c>
      <c r="W170" t="s">
        <v>1570</v>
      </c>
    </row>
    <row r="171" spans="1:23" x14ac:dyDescent="0.35">
      <c r="A171" t="s">
        <v>694</v>
      </c>
      <c r="B171" s="6">
        <v>45364.436851851853</v>
      </c>
      <c r="C171">
        <v>15</v>
      </c>
      <c r="D171">
        <v>0</v>
      </c>
      <c r="E171" t="s">
        <v>2177</v>
      </c>
      <c r="F171" t="b">
        <v>1</v>
      </c>
      <c r="G171">
        <v>15</v>
      </c>
      <c r="H171">
        <v>0</v>
      </c>
      <c r="I171" t="s">
        <v>2177</v>
      </c>
      <c r="K171" t="s">
        <v>695</v>
      </c>
      <c r="L171">
        <v>0.49</v>
      </c>
      <c r="N171" t="s">
        <v>2178</v>
      </c>
      <c r="O171" t="s">
        <v>1634</v>
      </c>
      <c r="P171" t="s">
        <v>1635</v>
      </c>
      <c r="Q171">
        <v>0</v>
      </c>
      <c r="R171" t="s">
        <v>1805</v>
      </c>
      <c r="W171" t="s">
        <v>1570</v>
      </c>
    </row>
    <row r="172" spans="1:23" x14ac:dyDescent="0.35">
      <c r="A172" t="s">
        <v>696</v>
      </c>
      <c r="B172" s="6">
        <v>45364.455451388887</v>
      </c>
      <c r="C172">
        <v>15</v>
      </c>
      <c r="D172">
        <v>0</v>
      </c>
      <c r="E172" t="s">
        <v>2177</v>
      </c>
      <c r="F172" t="b">
        <v>1</v>
      </c>
      <c r="G172">
        <v>15</v>
      </c>
      <c r="H172">
        <v>0</v>
      </c>
      <c r="I172" t="s">
        <v>2177</v>
      </c>
      <c r="K172" t="s">
        <v>697</v>
      </c>
      <c r="L172">
        <v>0.43</v>
      </c>
      <c r="N172" t="s">
        <v>2178</v>
      </c>
      <c r="O172" t="s">
        <v>1634</v>
      </c>
      <c r="P172" t="s">
        <v>1635</v>
      </c>
      <c r="Q172">
        <v>0</v>
      </c>
      <c r="R172" t="s">
        <v>1806</v>
      </c>
      <c r="W172" t="s">
        <v>1570</v>
      </c>
    </row>
    <row r="173" spans="1:23" x14ac:dyDescent="0.35">
      <c r="A173" t="s">
        <v>698</v>
      </c>
      <c r="B173" s="6">
        <v>45364.464907407404</v>
      </c>
      <c r="C173">
        <v>15</v>
      </c>
      <c r="D173">
        <v>0</v>
      </c>
      <c r="E173" t="s">
        <v>2177</v>
      </c>
      <c r="F173" t="b">
        <v>1</v>
      </c>
      <c r="G173">
        <v>15</v>
      </c>
      <c r="H173">
        <v>0</v>
      </c>
      <c r="I173" t="s">
        <v>2177</v>
      </c>
      <c r="K173" t="s">
        <v>699</v>
      </c>
      <c r="L173">
        <v>0.38</v>
      </c>
      <c r="N173" t="s">
        <v>2178</v>
      </c>
      <c r="O173" t="s">
        <v>1634</v>
      </c>
      <c r="P173" t="s">
        <v>1635</v>
      </c>
      <c r="Q173">
        <v>0</v>
      </c>
      <c r="R173" t="s">
        <v>1807</v>
      </c>
      <c r="W173" t="s">
        <v>1570</v>
      </c>
    </row>
    <row r="174" spans="1:23" x14ac:dyDescent="0.35">
      <c r="A174" t="s">
        <v>700</v>
      </c>
      <c r="B174" s="6">
        <v>45364.481851851851</v>
      </c>
      <c r="C174">
        <v>30</v>
      </c>
      <c r="D174">
        <v>0</v>
      </c>
      <c r="E174" t="s">
        <v>2177</v>
      </c>
      <c r="F174" t="b">
        <v>1</v>
      </c>
      <c r="G174">
        <v>30</v>
      </c>
      <c r="H174">
        <v>0</v>
      </c>
      <c r="I174" t="s">
        <v>2177</v>
      </c>
      <c r="K174" t="s">
        <v>701</v>
      </c>
      <c r="L174">
        <v>0.65</v>
      </c>
      <c r="N174" t="s">
        <v>2178</v>
      </c>
      <c r="O174" t="s">
        <v>1634</v>
      </c>
      <c r="P174" t="s">
        <v>1635</v>
      </c>
      <c r="Q174">
        <v>0</v>
      </c>
      <c r="R174" t="s">
        <v>1808</v>
      </c>
      <c r="W174" t="s">
        <v>1570</v>
      </c>
    </row>
    <row r="175" spans="1:23" x14ac:dyDescent="0.35">
      <c r="A175" t="s">
        <v>702</v>
      </c>
      <c r="B175" s="6">
        <v>45364.501770833333</v>
      </c>
      <c r="C175">
        <v>15</v>
      </c>
      <c r="D175">
        <v>0</v>
      </c>
      <c r="E175" t="s">
        <v>2177</v>
      </c>
      <c r="F175" t="b">
        <v>1</v>
      </c>
      <c r="G175">
        <v>15</v>
      </c>
      <c r="H175">
        <v>0</v>
      </c>
      <c r="I175" t="s">
        <v>2177</v>
      </c>
      <c r="K175" t="s">
        <v>703</v>
      </c>
      <c r="L175">
        <v>0.43</v>
      </c>
      <c r="N175" t="s">
        <v>2178</v>
      </c>
      <c r="O175" t="s">
        <v>1634</v>
      </c>
      <c r="P175" t="s">
        <v>1635</v>
      </c>
      <c r="Q175">
        <v>0</v>
      </c>
      <c r="R175" t="s">
        <v>1809</v>
      </c>
      <c r="W175" t="s">
        <v>1570</v>
      </c>
    </row>
    <row r="176" spans="1:23" x14ac:dyDescent="0.35">
      <c r="A176" t="s">
        <v>704</v>
      </c>
      <c r="B176" s="6">
        <v>45364.511400462965</v>
      </c>
      <c r="C176">
        <v>30</v>
      </c>
      <c r="D176">
        <v>0</v>
      </c>
      <c r="E176" t="s">
        <v>2177</v>
      </c>
      <c r="F176" t="b">
        <v>1</v>
      </c>
      <c r="G176">
        <v>30</v>
      </c>
      <c r="H176">
        <v>0</v>
      </c>
      <c r="I176" t="s">
        <v>2177</v>
      </c>
      <c r="K176" t="s">
        <v>705</v>
      </c>
      <c r="L176">
        <v>0.65</v>
      </c>
      <c r="N176" t="s">
        <v>2178</v>
      </c>
      <c r="O176" t="s">
        <v>1634</v>
      </c>
      <c r="P176" t="s">
        <v>1635</v>
      </c>
      <c r="Q176">
        <v>0</v>
      </c>
      <c r="R176" t="s">
        <v>1810</v>
      </c>
      <c r="W176" t="s">
        <v>1570</v>
      </c>
    </row>
    <row r="177" spans="1:23" x14ac:dyDescent="0.35">
      <c r="A177" t="s">
        <v>706</v>
      </c>
      <c r="B177" s="6">
        <v>45364.539548611108</v>
      </c>
      <c r="C177">
        <v>15</v>
      </c>
      <c r="D177">
        <v>0</v>
      </c>
      <c r="E177" t="s">
        <v>2177</v>
      </c>
      <c r="F177" t="b">
        <v>1</v>
      </c>
      <c r="G177">
        <v>15</v>
      </c>
      <c r="H177">
        <v>0</v>
      </c>
      <c r="I177" t="s">
        <v>2177</v>
      </c>
      <c r="K177" t="s">
        <v>707</v>
      </c>
      <c r="L177">
        <v>0.43</v>
      </c>
      <c r="N177" t="s">
        <v>2178</v>
      </c>
      <c r="O177" t="s">
        <v>1634</v>
      </c>
      <c r="P177" t="s">
        <v>1635</v>
      </c>
      <c r="Q177">
        <v>0</v>
      </c>
      <c r="R177" t="s">
        <v>1811</v>
      </c>
      <c r="W177" t="s">
        <v>1570</v>
      </c>
    </row>
    <row r="178" spans="1:23" x14ac:dyDescent="0.35">
      <c r="A178" t="s">
        <v>708</v>
      </c>
      <c r="B178" s="6">
        <v>45364.573761574073</v>
      </c>
      <c r="C178">
        <v>30</v>
      </c>
      <c r="D178">
        <v>0</v>
      </c>
      <c r="E178" t="s">
        <v>2177</v>
      </c>
      <c r="F178" t="b">
        <v>1</v>
      </c>
      <c r="G178">
        <v>30</v>
      </c>
      <c r="H178">
        <v>0</v>
      </c>
      <c r="I178" t="s">
        <v>2177</v>
      </c>
      <c r="K178" t="s">
        <v>709</v>
      </c>
      <c r="L178">
        <v>0.65</v>
      </c>
      <c r="N178" t="s">
        <v>2178</v>
      </c>
      <c r="O178" t="s">
        <v>1634</v>
      </c>
      <c r="P178" t="s">
        <v>1635</v>
      </c>
      <c r="Q178">
        <v>0</v>
      </c>
      <c r="R178" t="s">
        <v>1812</v>
      </c>
      <c r="W178" t="s">
        <v>1570</v>
      </c>
    </row>
    <row r="179" spans="1:23" x14ac:dyDescent="0.35">
      <c r="A179" t="s">
        <v>710</v>
      </c>
      <c r="B179" s="6">
        <v>45364.576481481483</v>
      </c>
      <c r="C179">
        <v>30</v>
      </c>
      <c r="D179">
        <v>0</v>
      </c>
      <c r="E179" t="s">
        <v>2177</v>
      </c>
      <c r="F179" t="b">
        <v>1</v>
      </c>
      <c r="G179">
        <v>30</v>
      </c>
      <c r="H179">
        <v>0</v>
      </c>
      <c r="I179" t="s">
        <v>2177</v>
      </c>
      <c r="K179" t="s">
        <v>711</v>
      </c>
      <c r="L179">
        <v>0.65</v>
      </c>
      <c r="N179" t="s">
        <v>2178</v>
      </c>
      <c r="O179" t="s">
        <v>1634</v>
      </c>
      <c r="P179" t="s">
        <v>1635</v>
      </c>
      <c r="Q179">
        <v>0</v>
      </c>
      <c r="R179" t="s">
        <v>1813</v>
      </c>
      <c r="W179" t="s">
        <v>1570</v>
      </c>
    </row>
    <row r="180" spans="1:23" x14ac:dyDescent="0.35">
      <c r="A180" t="s">
        <v>712</v>
      </c>
      <c r="B180" s="6">
        <v>45364.607986111114</v>
      </c>
      <c r="C180">
        <v>30</v>
      </c>
      <c r="D180">
        <v>0</v>
      </c>
      <c r="E180" t="s">
        <v>2177</v>
      </c>
      <c r="F180" t="b">
        <v>1</v>
      </c>
      <c r="G180">
        <v>30</v>
      </c>
      <c r="H180">
        <v>0</v>
      </c>
      <c r="I180" t="s">
        <v>2177</v>
      </c>
      <c r="K180" t="s">
        <v>713</v>
      </c>
      <c r="L180">
        <v>0.65</v>
      </c>
      <c r="N180" t="s">
        <v>2178</v>
      </c>
      <c r="O180" t="s">
        <v>1634</v>
      </c>
      <c r="P180" t="s">
        <v>1635</v>
      </c>
      <c r="Q180">
        <v>0</v>
      </c>
      <c r="R180" t="s">
        <v>1814</v>
      </c>
      <c r="W180" t="s">
        <v>1570</v>
      </c>
    </row>
    <row r="181" spans="1:23" x14ac:dyDescent="0.35">
      <c r="A181" t="s">
        <v>714</v>
      </c>
      <c r="B181" s="6">
        <v>45364.612500000003</v>
      </c>
      <c r="C181">
        <v>15</v>
      </c>
      <c r="D181">
        <v>0</v>
      </c>
      <c r="E181" t="s">
        <v>2177</v>
      </c>
      <c r="F181" t="b">
        <v>1</v>
      </c>
      <c r="G181">
        <v>15</v>
      </c>
      <c r="H181">
        <v>0</v>
      </c>
      <c r="I181" t="s">
        <v>2177</v>
      </c>
      <c r="K181" t="s">
        <v>715</v>
      </c>
      <c r="L181">
        <v>0.49</v>
      </c>
      <c r="N181" t="s">
        <v>2178</v>
      </c>
      <c r="O181" t="s">
        <v>1634</v>
      </c>
      <c r="P181" t="s">
        <v>1635</v>
      </c>
      <c r="Q181">
        <v>0</v>
      </c>
      <c r="R181" t="s">
        <v>1815</v>
      </c>
      <c r="W181" t="s">
        <v>1570</v>
      </c>
    </row>
    <row r="182" spans="1:23" x14ac:dyDescent="0.35">
      <c r="A182" t="s">
        <v>716</v>
      </c>
      <c r="B182" s="6">
        <v>45364.668252314812</v>
      </c>
      <c r="C182">
        <v>30</v>
      </c>
      <c r="D182">
        <v>0</v>
      </c>
      <c r="E182" t="s">
        <v>2177</v>
      </c>
      <c r="F182" t="b">
        <v>1</v>
      </c>
      <c r="G182">
        <v>30</v>
      </c>
      <c r="H182">
        <v>0</v>
      </c>
      <c r="I182" t="s">
        <v>2177</v>
      </c>
      <c r="K182" t="s">
        <v>717</v>
      </c>
      <c r="L182">
        <v>0.65</v>
      </c>
      <c r="N182" t="s">
        <v>2178</v>
      </c>
      <c r="O182" t="s">
        <v>1634</v>
      </c>
      <c r="P182" t="s">
        <v>1635</v>
      </c>
      <c r="Q182">
        <v>0</v>
      </c>
      <c r="R182" t="s">
        <v>1816</v>
      </c>
      <c r="W182" t="s">
        <v>1570</v>
      </c>
    </row>
    <row r="183" spans="1:23" x14ac:dyDescent="0.35">
      <c r="A183" t="s">
        <v>718</v>
      </c>
      <c r="B183" s="6">
        <v>45364.692685185182</v>
      </c>
      <c r="C183">
        <v>15</v>
      </c>
      <c r="D183">
        <v>0</v>
      </c>
      <c r="E183" t="s">
        <v>2177</v>
      </c>
      <c r="F183" t="b">
        <v>1</v>
      </c>
      <c r="G183">
        <v>15</v>
      </c>
      <c r="H183">
        <v>0</v>
      </c>
      <c r="I183" t="s">
        <v>2177</v>
      </c>
      <c r="K183" t="s">
        <v>719</v>
      </c>
      <c r="L183">
        <v>0.43</v>
      </c>
      <c r="N183" t="s">
        <v>2178</v>
      </c>
      <c r="O183" t="s">
        <v>1634</v>
      </c>
      <c r="P183" t="s">
        <v>1635</v>
      </c>
      <c r="Q183">
        <v>0</v>
      </c>
      <c r="R183" t="s">
        <v>1817</v>
      </c>
      <c r="W183" t="s">
        <v>1570</v>
      </c>
    </row>
    <row r="184" spans="1:23" x14ac:dyDescent="0.35">
      <c r="A184" t="s">
        <v>720</v>
      </c>
      <c r="B184" s="6">
        <v>45364.829386574071</v>
      </c>
      <c r="C184">
        <v>30</v>
      </c>
      <c r="D184">
        <v>0</v>
      </c>
      <c r="E184" t="s">
        <v>2177</v>
      </c>
      <c r="F184" t="b">
        <v>1</v>
      </c>
      <c r="G184">
        <v>30</v>
      </c>
      <c r="H184">
        <v>0</v>
      </c>
      <c r="I184" t="s">
        <v>2177</v>
      </c>
      <c r="K184" t="s">
        <v>721</v>
      </c>
      <c r="L184">
        <v>0.65</v>
      </c>
      <c r="N184" t="s">
        <v>2178</v>
      </c>
      <c r="O184" t="s">
        <v>1634</v>
      </c>
      <c r="P184" t="s">
        <v>1635</v>
      </c>
      <c r="Q184">
        <v>0</v>
      </c>
      <c r="R184" t="s">
        <v>1818</v>
      </c>
      <c r="W184" t="s">
        <v>1570</v>
      </c>
    </row>
    <row r="185" spans="1:23" x14ac:dyDescent="0.35">
      <c r="A185" t="s">
        <v>722</v>
      </c>
      <c r="B185" s="6">
        <v>45365.404664351852</v>
      </c>
      <c r="C185">
        <v>30</v>
      </c>
      <c r="D185">
        <v>0</v>
      </c>
      <c r="E185" t="s">
        <v>2177</v>
      </c>
      <c r="F185" t="b">
        <v>1</v>
      </c>
      <c r="G185">
        <v>30</v>
      </c>
      <c r="H185">
        <v>0</v>
      </c>
      <c r="I185" t="s">
        <v>2177</v>
      </c>
      <c r="K185" t="s">
        <v>108</v>
      </c>
      <c r="L185">
        <v>0.65</v>
      </c>
      <c r="N185" t="s">
        <v>2178</v>
      </c>
      <c r="O185" t="s">
        <v>1634</v>
      </c>
      <c r="P185" t="s">
        <v>1635</v>
      </c>
      <c r="Q185">
        <v>0</v>
      </c>
      <c r="R185" t="s">
        <v>1819</v>
      </c>
      <c r="S185" t="s">
        <v>1571</v>
      </c>
      <c r="T185" t="s">
        <v>1572</v>
      </c>
      <c r="U185" t="s">
        <v>1573</v>
      </c>
      <c r="V185" t="s">
        <v>1574</v>
      </c>
      <c r="W185" t="s">
        <v>1575</v>
      </c>
    </row>
    <row r="186" spans="1:23" x14ac:dyDescent="0.35">
      <c r="A186" t="s">
        <v>723</v>
      </c>
      <c r="B186" s="6">
        <v>45376.700115740743</v>
      </c>
      <c r="C186">
        <v>350</v>
      </c>
      <c r="D186">
        <v>0</v>
      </c>
      <c r="E186" t="s">
        <v>2177</v>
      </c>
      <c r="F186" t="b">
        <v>1</v>
      </c>
      <c r="G186">
        <v>350</v>
      </c>
      <c r="H186">
        <v>0</v>
      </c>
      <c r="I186" t="s">
        <v>2177</v>
      </c>
      <c r="K186" t="s">
        <v>724</v>
      </c>
      <c r="L186">
        <v>5.45</v>
      </c>
      <c r="N186" t="s">
        <v>2178</v>
      </c>
      <c r="O186" t="s">
        <v>1634</v>
      </c>
      <c r="P186" t="s">
        <v>1635</v>
      </c>
      <c r="Q186">
        <v>0</v>
      </c>
      <c r="R186" t="s">
        <v>1820</v>
      </c>
      <c r="W186" t="s">
        <v>1576</v>
      </c>
    </row>
    <row r="187" spans="1:23" x14ac:dyDescent="0.35">
      <c r="A187" t="s">
        <v>725</v>
      </c>
      <c r="B187" s="6">
        <v>45413.384652777779</v>
      </c>
      <c r="C187">
        <v>30</v>
      </c>
      <c r="D187">
        <v>0</v>
      </c>
      <c r="E187" t="s">
        <v>2177</v>
      </c>
      <c r="F187" t="b">
        <v>1</v>
      </c>
      <c r="G187">
        <v>30</v>
      </c>
      <c r="H187">
        <v>0</v>
      </c>
      <c r="I187" t="s">
        <v>2177</v>
      </c>
      <c r="K187" t="s">
        <v>726</v>
      </c>
      <c r="L187">
        <v>0.95</v>
      </c>
      <c r="N187" t="s">
        <v>2178</v>
      </c>
      <c r="O187" t="s">
        <v>1634</v>
      </c>
      <c r="P187" t="s">
        <v>1635</v>
      </c>
      <c r="Q187">
        <v>0</v>
      </c>
      <c r="R187" t="s">
        <v>1821</v>
      </c>
      <c r="S187" t="s">
        <v>1577</v>
      </c>
      <c r="T187" t="s">
        <v>1578</v>
      </c>
      <c r="U187" t="s">
        <v>1579</v>
      </c>
      <c r="W187" t="s">
        <v>1580</v>
      </c>
    </row>
    <row r="188" spans="1:23" x14ac:dyDescent="0.35">
      <c r="A188" t="s">
        <v>727</v>
      </c>
      <c r="B188" s="6">
        <v>45414.635150462964</v>
      </c>
      <c r="C188">
        <v>30</v>
      </c>
      <c r="D188">
        <v>0</v>
      </c>
      <c r="E188" t="s">
        <v>2177</v>
      </c>
      <c r="F188" t="b">
        <v>1</v>
      </c>
      <c r="G188">
        <v>30</v>
      </c>
      <c r="H188">
        <v>0</v>
      </c>
      <c r="I188" t="s">
        <v>2177</v>
      </c>
      <c r="K188" t="s">
        <v>728</v>
      </c>
      <c r="L188">
        <v>0.95</v>
      </c>
      <c r="N188" t="s">
        <v>2178</v>
      </c>
      <c r="O188" t="s">
        <v>1634</v>
      </c>
      <c r="P188" t="s">
        <v>1635</v>
      </c>
      <c r="Q188">
        <v>0</v>
      </c>
      <c r="R188" t="s">
        <v>1823</v>
      </c>
      <c r="S188" t="s">
        <v>1581</v>
      </c>
      <c r="T188" t="s">
        <v>1582</v>
      </c>
      <c r="U188" t="s">
        <v>1583</v>
      </c>
      <c r="W188" t="s">
        <v>1584</v>
      </c>
    </row>
    <row r="189" spans="1:23" x14ac:dyDescent="0.35">
      <c r="A189" t="s">
        <v>729</v>
      </c>
      <c r="B189" s="6">
        <v>45415.241631944446</v>
      </c>
      <c r="C189">
        <v>30</v>
      </c>
      <c r="D189">
        <v>0</v>
      </c>
      <c r="E189" t="s">
        <v>2177</v>
      </c>
      <c r="F189" t="b">
        <v>1</v>
      </c>
      <c r="G189">
        <v>30</v>
      </c>
      <c r="H189">
        <v>0</v>
      </c>
      <c r="I189" t="s">
        <v>2177</v>
      </c>
      <c r="K189" t="s">
        <v>730</v>
      </c>
      <c r="L189">
        <v>0.95</v>
      </c>
      <c r="N189" t="s">
        <v>2178</v>
      </c>
      <c r="O189" t="s">
        <v>1634</v>
      </c>
      <c r="P189" t="s">
        <v>1635</v>
      </c>
      <c r="Q189">
        <v>0</v>
      </c>
      <c r="R189" t="s">
        <v>1824</v>
      </c>
      <c r="S189" t="s">
        <v>1585</v>
      </c>
      <c r="T189" t="s">
        <v>1586</v>
      </c>
      <c r="U189" t="s">
        <v>1587</v>
      </c>
      <c r="W189" t="s">
        <v>1588</v>
      </c>
    </row>
    <row r="190" spans="1:23" x14ac:dyDescent="0.35">
      <c r="A190" t="s">
        <v>731</v>
      </c>
      <c r="B190" s="6">
        <v>45428.240995370368</v>
      </c>
      <c r="C190">
        <v>30</v>
      </c>
      <c r="D190">
        <v>0</v>
      </c>
      <c r="E190" t="s">
        <v>2177</v>
      </c>
      <c r="F190" t="b">
        <v>1</v>
      </c>
      <c r="G190">
        <v>30</v>
      </c>
      <c r="H190">
        <v>0</v>
      </c>
      <c r="I190" t="s">
        <v>2177</v>
      </c>
      <c r="K190" t="s">
        <v>732</v>
      </c>
      <c r="L190">
        <v>0.95</v>
      </c>
      <c r="N190" t="s">
        <v>2178</v>
      </c>
      <c r="O190" t="s">
        <v>1634</v>
      </c>
      <c r="P190" t="s">
        <v>1635</v>
      </c>
      <c r="Q190">
        <v>0</v>
      </c>
      <c r="R190" t="s">
        <v>1825</v>
      </c>
      <c r="S190" t="s">
        <v>1589</v>
      </c>
      <c r="T190" t="s">
        <v>1590</v>
      </c>
      <c r="U190" t="s">
        <v>1591</v>
      </c>
      <c r="W190" t="s">
        <v>1592</v>
      </c>
    </row>
    <row r="191" spans="1:23" x14ac:dyDescent="0.35">
      <c r="A191" t="s">
        <v>805</v>
      </c>
      <c r="B191" s="6">
        <v>45441.612280092595</v>
      </c>
      <c r="C191">
        <v>30</v>
      </c>
      <c r="D191">
        <v>0</v>
      </c>
      <c r="E191" t="s">
        <v>2177</v>
      </c>
      <c r="F191" t="b">
        <v>1</v>
      </c>
      <c r="G191">
        <v>30</v>
      </c>
      <c r="H191">
        <v>0</v>
      </c>
      <c r="I191" t="s">
        <v>2177</v>
      </c>
      <c r="K191" t="s">
        <v>806</v>
      </c>
      <c r="L191">
        <v>0.95</v>
      </c>
      <c r="N191" t="s">
        <v>2178</v>
      </c>
      <c r="O191" t="s">
        <v>1634</v>
      </c>
      <c r="P191" t="s">
        <v>1635</v>
      </c>
      <c r="Q191">
        <v>0</v>
      </c>
      <c r="R191" t="s">
        <v>1826</v>
      </c>
      <c r="S191" t="s">
        <v>1593</v>
      </c>
      <c r="T191" t="s">
        <v>1594</v>
      </c>
      <c r="U191" t="s">
        <v>1595</v>
      </c>
      <c r="W191" t="s">
        <v>1596</v>
      </c>
    </row>
    <row r="192" spans="1:23" x14ac:dyDescent="0.35">
      <c r="A192" t="s">
        <v>807</v>
      </c>
      <c r="B192" s="6">
        <v>45447.699108796296</v>
      </c>
      <c r="C192">
        <v>30</v>
      </c>
      <c r="D192">
        <v>0</v>
      </c>
      <c r="E192" t="s">
        <v>2177</v>
      </c>
      <c r="F192" t="b">
        <v>1</v>
      </c>
      <c r="G192">
        <v>30</v>
      </c>
      <c r="H192">
        <v>0</v>
      </c>
      <c r="I192" t="s">
        <v>2177</v>
      </c>
      <c r="K192" t="s">
        <v>808</v>
      </c>
      <c r="L192">
        <v>0.95</v>
      </c>
      <c r="N192" t="s">
        <v>2178</v>
      </c>
      <c r="O192" t="s">
        <v>1634</v>
      </c>
      <c r="P192" t="s">
        <v>1635</v>
      </c>
      <c r="Q192">
        <v>0</v>
      </c>
      <c r="R192" t="s">
        <v>1827</v>
      </c>
      <c r="S192" t="s">
        <v>1597</v>
      </c>
      <c r="T192" t="s">
        <v>1598</v>
      </c>
      <c r="U192" t="s">
        <v>1599</v>
      </c>
      <c r="W192" t="s">
        <v>1600</v>
      </c>
    </row>
    <row r="193" spans="1:23" x14ac:dyDescent="0.35">
      <c r="A193" t="s">
        <v>809</v>
      </c>
      <c r="B193" s="6">
        <v>45480.662673611114</v>
      </c>
      <c r="C193">
        <v>30</v>
      </c>
      <c r="D193">
        <v>0</v>
      </c>
      <c r="E193" t="s">
        <v>2177</v>
      </c>
      <c r="F193" t="b">
        <v>1</v>
      </c>
      <c r="G193">
        <v>30</v>
      </c>
      <c r="H193">
        <v>0</v>
      </c>
      <c r="I193" t="s">
        <v>2177</v>
      </c>
      <c r="K193" t="s">
        <v>810</v>
      </c>
      <c r="L193">
        <v>0.95</v>
      </c>
      <c r="N193" t="s">
        <v>2178</v>
      </c>
      <c r="O193" t="s">
        <v>1634</v>
      </c>
      <c r="P193" t="s">
        <v>1635</v>
      </c>
      <c r="Q193">
        <v>0</v>
      </c>
      <c r="R193" t="s">
        <v>1828</v>
      </c>
      <c r="S193" t="s">
        <v>1601</v>
      </c>
      <c r="T193" t="s">
        <v>1602</v>
      </c>
      <c r="U193" t="s">
        <v>1603</v>
      </c>
      <c r="W193" t="s">
        <v>1604</v>
      </c>
    </row>
    <row r="194" spans="1:23" x14ac:dyDescent="0.35">
      <c r="A194" t="s">
        <v>811</v>
      </c>
      <c r="B194" s="6">
        <v>45515.777662037035</v>
      </c>
      <c r="C194">
        <v>18</v>
      </c>
      <c r="D194">
        <v>0</v>
      </c>
      <c r="E194" t="s">
        <v>2177</v>
      </c>
      <c r="F194" t="b">
        <v>1</v>
      </c>
      <c r="G194">
        <v>18</v>
      </c>
      <c r="H194">
        <v>0</v>
      </c>
      <c r="I194" t="s">
        <v>2177</v>
      </c>
      <c r="K194" t="s">
        <v>812</v>
      </c>
      <c r="L194">
        <v>0.47</v>
      </c>
      <c r="N194" t="s">
        <v>2178</v>
      </c>
      <c r="O194" t="s">
        <v>1634</v>
      </c>
      <c r="P194" t="s">
        <v>1635</v>
      </c>
      <c r="Q194">
        <v>0</v>
      </c>
      <c r="R194" t="s">
        <v>1829</v>
      </c>
      <c r="W194" t="s">
        <v>1605</v>
      </c>
    </row>
    <row r="195" spans="1:23" x14ac:dyDescent="0.35">
      <c r="A195" t="s">
        <v>813</v>
      </c>
      <c r="B195" s="6">
        <v>45516.396643518521</v>
      </c>
      <c r="C195">
        <v>18</v>
      </c>
      <c r="D195">
        <v>0</v>
      </c>
      <c r="E195" t="s">
        <v>2177</v>
      </c>
      <c r="F195" t="b">
        <v>1</v>
      </c>
      <c r="G195">
        <v>18</v>
      </c>
      <c r="H195">
        <v>0</v>
      </c>
      <c r="I195" t="s">
        <v>2177</v>
      </c>
      <c r="K195" t="s">
        <v>814</v>
      </c>
      <c r="L195">
        <v>0.47</v>
      </c>
      <c r="N195" t="s">
        <v>2178</v>
      </c>
      <c r="O195" t="s">
        <v>1634</v>
      </c>
      <c r="P195" t="s">
        <v>1635</v>
      </c>
      <c r="Q195">
        <v>0</v>
      </c>
      <c r="R195" t="s">
        <v>1830</v>
      </c>
      <c r="W195" t="s">
        <v>1605</v>
      </c>
    </row>
    <row r="196" spans="1:23" x14ac:dyDescent="0.35">
      <c r="A196" t="s">
        <v>815</v>
      </c>
      <c r="B196" s="6">
        <v>45516.413148148145</v>
      </c>
      <c r="C196">
        <v>18</v>
      </c>
      <c r="D196">
        <v>0</v>
      </c>
      <c r="E196" t="s">
        <v>2177</v>
      </c>
      <c r="F196" t="b">
        <v>1</v>
      </c>
      <c r="G196">
        <v>18</v>
      </c>
      <c r="H196">
        <v>0</v>
      </c>
      <c r="I196" t="s">
        <v>2177</v>
      </c>
      <c r="K196" t="s">
        <v>816</v>
      </c>
      <c r="L196">
        <v>0.47</v>
      </c>
      <c r="N196" t="s">
        <v>2178</v>
      </c>
      <c r="O196" t="s">
        <v>1634</v>
      </c>
      <c r="P196" t="s">
        <v>1635</v>
      </c>
      <c r="Q196">
        <v>0</v>
      </c>
      <c r="R196" t="s">
        <v>1831</v>
      </c>
      <c r="W196" t="s">
        <v>1605</v>
      </c>
    </row>
    <row r="197" spans="1:23" x14ac:dyDescent="0.35">
      <c r="A197" t="s">
        <v>817</v>
      </c>
      <c r="B197" s="6">
        <v>45516.413321759261</v>
      </c>
      <c r="C197">
        <v>15</v>
      </c>
      <c r="D197">
        <v>0</v>
      </c>
      <c r="E197" t="s">
        <v>2177</v>
      </c>
      <c r="F197" t="b">
        <v>1</v>
      </c>
      <c r="G197">
        <v>15</v>
      </c>
      <c r="H197">
        <v>0</v>
      </c>
      <c r="I197" t="s">
        <v>2177</v>
      </c>
      <c r="K197" t="s">
        <v>818</v>
      </c>
      <c r="L197">
        <v>0.43</v>
      </c>
      <c r="N197" t="s">
        <v>2178</v>
      </c>
      <c r="O197" t="s">
        <v>1634</v>
      </c>
      <c r="P197" t="s">
        <v>1635</v>
      </c>
      <c r="Q197">
        <v>0</v>
      </c>
      <c r="R197" t="s">
        <v>1832</v>
      </c>
      <c r="W197" t="s">
        <v>1605</v>
      </c>
    </row>
    <row r="198" spans="1:23" x14ac:dyDescent="0.35">
      <c r="A198" t="s">
        <v>819</v>
      </c>
      <c r="B198" s="6">
        <v>45516.477407407408</v>
      </c>
      <c r="C198">
        <v>15</v>
      </c>
      <c r="D198">
        <v>0</v>
      </c>
      <c r="E198" t="s">
        <v>2177</v>
      </c>
      <c r="F198" t="b">
        <v>1</v>
      </c>
      <c r="G198">
        <v>15</v>
      </c>
      <c r="H198">
        <v>0</v>
      </c>
      <c r="I198" t="s">
        <v>2177</v>
      </c>
      <c r="K198" t="s">
        <v>820</v>
      </c>
      <c r="L198">
        <v>0.43</v>
      </c>
      <c r="N198" t="s">
        <v>2178</v>
      </c>
      <c r="O198" t="s">
        <v>1634</v>
      </c>
      <c r="P198" t="s">
        <v>1635</v>
      </c>
      <c r="Q198">
        <v>0</v>
      </c>
      <c r="R198" t="s">
        <v>1833</v>
      </c>
      <c r="W198" t="s">
        <v>1605</v>
      </c>
    </row>
    <row r="199" spans="1:23" x14ac:dyDescent="0.35">
      <c r="A199" t="s">
        <v>821</v>
      </c>
      <c r="B199" s="6">
        <v>45516.50204861111</v>
      </c>
      <c r="C199">
        <v>15</v>
      </c>
      <c r="D199">
        <v>0</v>
      </c>
      <c r="E199" t="s">
        <v>2177</v>
      </c>
      <c r="F199" t="b">
        <v>1</v>
      </c>
      <c r="G199">
        <v>15</v>
      </c>
      <c r="H199">
        <v>0</v>
      </c>
      <c r="I199" t="s">
        <v>2177</v>
      </c>
      <c r="K199" t="s">
        <v>822</v>
      </c>
      <c r="L199">
        <v>0.43</v>
      </c>
      <c r="N199" t="s">
        <v>2178</v>
      </c>
      <c r="O199" t="s">
        <v>1634</v>
      </c>
      <c r="P199" t="s">
        <v>1635</v>
      </c>
      <c r="Q199">
        <v>0</v>
      </c>
      <c r="R199" t="s">
        <v>1834</v>
      </c>
      <c r="W199" t="s">
        <v>1605</v>
      </c>
    </row>
    <row r="200" spans="1:23" x14ac:dyDescent="0.35">
      <c r="A200" t="s">
        <v>823</v>
      </c>
      <c r="B200" s="6">
        <v>45516.528182870374</v>
      </c>
      <c r="C200">
        <v>15</v>
      </c>
      <c r="D200">
        <v>0</v>
      </c>
      <c r="E200" t="s">
        <v>2177</v>
      </c>
      <c r="F200" t="b">
        <v>1</v>
      </c>
      <c r="G200">
        <v>15</v>
      </c>
      <c r="H200">
        <v>0</v>
      </c>
      <c r="I200" t="s">
        <v>2177</v>
      </c>
      <c r="K200" t="s">
        <v>824</v>
      </c>
      <c r="L200">
        <v>0.43</v>
      </c>
      <c r="N200" t="s">
        <v>2178</v>
      </c>
      <c r="O200" t="s">
        <v>1634</v>
      </c>
      <c r="P200" t="s">
        <v>1635</v>
      </c>
      <c r="Q200">
        <v>0</v>
      </c>
      <c r="R200" t="s">
        <v>1835</v>
      </c>
      <c r="W200" t="s">
        <v>1605</v>
      </c>
    </row>
    <row r="201" spans="1:23" x14ac:dyDescent="0.35">
      <c r="A201" t="s">
        <v>825</v>
      </c>
      <c r="B201" s="6">
        <v>45516.559351851851</v>
      </c>
      <c r="C201">
        <v>15</v>
      </c>
      <c r="D201">
        <v>0</v>
      </c>
      <c r="E201" t="s">
        <v>2177</v>
      </c>
      <c r="F201" t="b">
        <v>1</v>
      </c>
      <c r="G201">
        <v>15</v>
      </c>
      <c r="H201">
        <v>0</v>
      </c>
      <c r="I201" t="s">
        <v>2177</v>
      </c>
      <c r="K201" t="s">
        <v>826</v>
      </c>
      <c r="L201">
        <v>0.43</v>
      </c>
      <c r="N201" t="s">
        <v>2178</v>
      </c>
      <c r="O201" t="s">
        <v>1634</v>
      </c>
      <c r="P201" t="s">
        <v>1635</v>
      </c>
      <c r="Q201">
        <v>0</v>
      </c>
      <c r="R201" t="s">
        <v>1836</v>
      </c>
      <c r="W201" t="s">
        <v>1605</v>
      </c>
    </row>
    <row r="202" spans="1:23" x14ac:dyDescent="0.35">
      <c r="A202" t="s">
        <v>827</v>
      </c>
      <c r="B202" s="6">
        <v>45516.566122685188</v>
      </c>
      <c r="C202">
        <v>18</v>
      </c>
      <c r="D202">
        <v>0</v>
      </c>
      <c r="E202" t="s">
        <v>2177</v>
      </c>
      <c r="F202" t="b">
        <v>1</v>
      </c>
      <c r="G202">
        <v>18</v>
      </c>
      <c r="H202">
        <v>0</v>
      </c>
      <c r="I202" t="s">
        <v>2177</v>
      </c>
      <c r="K202" t="s">
        <v>828</v>
      </c>
      <c r="L202">
        <v>0.47</v>
      </c>
      <c r="N202" t="s">
        <v>2178</v>
      </c>
      <c r="O202" t="s">
        <v>1634</v>
      </c>
      <c r="P202" t="s">
        <v>1635</v>
      </c>
      <c r="Q202">
        <v>0</v>
      </c>
      <c r="R202" t="s">
        <v>1837</v>
      </c>
      <c r="W202" t="s">
        <v>1605</v>
      </c>
    </row>
    <row r="203" spans="1:23" x14ac:dyDescent="0.35">
      <c r="A203" t="s">
        <v>829</v>
      </c>
      <c r="B203" s="6">
        <v>45516.588043981479</v>
      </c>
      <c r="C203">
        <v>18</v>
      </c>
      <c r="D203">
        <v>0</v>
      </c>
      <c r="E203" t="s">
        <v>2177</v>
      </c>
      <c r="F203" t="b">
        <v>1</v>
      </c>
      <c r="G203">
        <v>18</v>
      </c>
      <c r="H203">
        <v>0</v>
      </c>
      <c r="I203" t="s">
        <v>2177</v>
      </c>
      <c r="K203" t="s">
        <v>830</v>
      </c>
      <c r="L203">
        <v>0.47</v>
      </c>
      <c r="N203" t="s">
        <v>2178</v>
      </c>
      <c r="O203" t="s">
        <v>1634</v>
      </c>
      <c r="P203" t="s">
        <v>1635</v>
      </c>
      <c r="Q203">
        <v>0</v>
      </c>
      <c r="R203" t="s">
        <v>1838</v>
      </c>
      <c r="W203" t="s">
        <v>1605</v>
      </c>
    </row>
    <row r="204" spans="1:23" x14ac:dyDescent="0.35">
      <c r="A204" t="s">
        <v>831</v>
      </c>
      <c r="B204" s="6">
        <v>45516.602094907408</v>
      </c>
      <c r="C204">
        <v>18</v>
      </c>
      <c r="D204">
        <v>0</v>
      </c>
      <c r="E204" t="s">
        <v>2177</v>
      </c>
      <c r="F204" t="b">
        <v>1</v>
      </c>
      <c r="G204">
        <v>18</v>
      </c>
      <c r="H204">
        <v>0</v>
      </c>
      <c r="I204" t="s">
        <v>2177</v>
      </c>
      <c r="K204" t="s">
        <v>832</v>
      </c>
      <c r="L204">
        <v>0.47</v>
      </c>
      <c r="N204" t="s">
        <v>2178</v>
      </c>
      <c r="O204" t="s">
        <v>1634</v>
      </c>
      <c r="P204" t="s">
        <v>1635</v>
      </c>
      <c r="Q204">
        <v>0</v>
      </c>
      <c r="R204" t="s">
        <v>1839</v>
      </c>
      <c r="W204" t="s">
        <v>1605</v>
      </c>
    </row>
    <row r="205" spans="1:23" x14ac:dyDescent="0.35">
      <c r="A205" t="s">
        <v>833</v>
      </c>
      <c r="B205" s="6">
        <v>45516.62945601852</v>
      </c>
      <c r="C205">
        <v>18</v>
      </c>
      <c r="D205">
        <v>0</v>
      </c>
      <c r="E205" t="s">
        <v>2177</v>
      </c>
      <c r="F205" t="b">
        <v>1</v>
      </c>
      <c r="G205">
        <v>18</v>
      </c>
      <c r="H205">
        <v>0</v>
      </c>
      <c r="I205" t="s">
        <v>2177</v>
      </c>
      <c r="K205" t="s">
        <v>834</v>
      </c>
      <c r="L205">
        <v>0.47</v>
      </c>
      <c r="N205" t="s">
        <v>2178</v>
      </c>
      <c r="O205" t="s">
        <v>1634</v>
      </c>
      <c r="P205" t="s">
        <v>1635</v>
      </c>
      <c r="Q205">
        <v>0</v>
      </c>
      <c r="R205" t="s">
        <v>1840</v>
      </c>
      <c r="W205" t="s">
        <v>1605</v>
      </c>
    </row>
    <row r="206" spans="1:23" x14ac:dyDescent="0.35">
      <c r="A206" t="s">
        <v>835</v>
      </c>
      <c r="B206" s="6">
        <v>45516.672789351855</v>
      </c>
      <c r="C206">
        <v>18</v>
      </c>
      <c r="D206">
        <v>0</v>
      </c>
      <c r="E206" t="s">
        <v>2177</v>
      </c>
      <c r="F206" t="b">
        <v>1</v>
      </c>
      <c r="G206">
        <v>18</v>
      </c>
      <c r="H206">
        <v>0</v>
      </c>
      <c r="I206" t="s">
        <v>2177</v>
      </c>
      <c r="K206" t="s">
        <v>836</v>
      </c>
      <c r="L206">
        <v>0.47</v>
      </c>
      <c r="N206" t="s">
        <v>2178</v>
      </c>
      <c r="O206" t="s">
        <v>1634</v>
      </c>
      <c r="P206" t="s">
        <v>1635</v>
      </c>
      <c r="Q206">
        <v>0</v>
      </c>
      <c r="R206" t="s">
        <v>1841</v>
      </c>
      <c r="W206" t="s">
        <v>1605</v>
      </c>
    </row>
    <row r="207" spans="1:23" x14ac:dyDescent="0.35">
      <c r="A207" t="s">
        <v>837</v>
      </c>
      <c r="B207" s="6">
        <v>45516.688217592593</v>
      </c>
      <c r="C207">
        <v>18</v>
      </c>
      <c r="D207">
        <v>0</v>
      </c>
      <c r="E207" t="s">
        <v>2177</v>
      </c>
      <c r="F207" t="b">
        <v>1</v>
      </c>
      <c r="G207">
        <v>18</v>
      </c>
      <c r="H207">
        <v>0</v>
      </c>
      <c r="I207" t="s">
        <v>2177</v>
      </c>
      <c r="K207" t="s">
        <v>838</v>
      </c>
      <c r="L207">
        <v>0.47</v>
      </c>
      <c r="N207" t="s">
        <v>2178</v>
      </c>
      <c r="O207" t="s">
        <v>1634</v>
      </c>
      <c r="P207" t="s">
        <v>1635</v>
      </c>
      <c r="Q207">
        <v>0</v>
      </c>
      <c r="R207" t="s">
        <v>1842</v>
      </c>
      <c r="W207" t="s">
        <v>1605</v>
      </c>
    </row>
    <row r="208" spans="1:23" x14ac:dyDescent="0.35">
      <c r="A208" t="s">
        <v>839</v>
      </c>
      <c r="B208" s="6">
        <v>45516.746041666665</v>
      </c>
      <c r="C208">
        <v>36</v>
      </c>
      <c r="D208">
        <v>0</v>
      </c>
      <c r="E208" t="s">
        <v>2177</v>
      </c>
      <c r="F208" t="b">
        <v>1</v>
      </c>
      <c r="G208">
        <v>36</v>
      </c>
      <c r="H208">
        <v>0</v>
      </c>
      <c r="I208" t="s">
        <v>2177</v>
      </c>
      <c r="K208" t="s">
        <v>840</v>
      </c>
      <c r="L208">
        <v>0.74</v>
      </c>
      <c r="N208" t="s">
        <v>2178</v>
      </c>
      <c r="O208" t="s">
        <v>1634</v>
      </c>
      <c r="P208" t="s">
        <v>1635</v>
      </c>
      <c r="Q208">
        <v>0</v>
      </c>
      <c r="R208" t="s">
        <v>1843</v>
      </c>
      <c r="W208" t="s">
        <v>1605</v>
      </c>
    </row>
    <row r="209" spans="1:23" x14ac:dyDescent="0.35">
      <c r="A209" t="s">
        <v>841</v>
      </c>
      <c r="B209" s="6">
        <v>45516.804050925923</v>
      </c>
      <c r="C209">
        <v>36</v>
      </c>
      <c r="D209">
        <v>0</v>
      </c>
      <c r="E209" t="s">
        <v>2177</v>
      </c>
      <c r="F209" t="b">
        <v>1</v>
      </c>
      <c r="G209">
        <v>36</v>
      </c>
      <c r="H209">
        <v>0</v>
      </c>
      <c r="I209" t="s">
        <v>2177</v>
      </c>
      <c r="K209" t="s">
        <v>842</v>
      </c>
      <c r="L209">
        <v>0.74</v>
      </c>
      <c r="N209" t="s">
        <v>2178</v>
      </c>
      <c r="O209" t="s">
        <v>1634</v>
      </c>
      <c r="P209" t="s">
        <v>1635</v>
      </c>
      <c r="Q209">
        <v>0</v>
      </c>
      <c r="R209" t="s">
        <v>1844</v>
      </c>
      <c r="W209" t="s">
        <v>1605</v>
      </c>
    </row>
    <row r="210" spans="1:23" x14ac:dyDescent="0.35">
      <c r="A210" t="s">
        <v>843</v>
      </c>
      <c r="B210" s="6">
        <v>45516.88795138889</v>
      </c>
      <c r="C210">
        <v>36</v>
      </c>
      <c r="D210">
        <v>0</v>
      </c>
      <c r="E210" t="s">
        <v>2177</v>
      </c>
      <c r="F210" t="b">
        <v>1</v>
      </c>
      <c r="G210">
        <v>36</v>
      </c>
      <c r="H210">
        <v>0</v>
      </c>
      <c r="I210" t="s">
        <v>2177</v>
      </c>
      <c r="K210" t="s">
        <v>844</v>
      </c>
      <c r="L210">
        <v>0.74</v>
      </c>
      <c r="N210" t="s">
        <v>2178</v>
      </c>
      <c r="O210" t="s">
        <v>1634</v>
      </c>
      <c r="P210" t="s">
        <v>1635</v>
      </c>
      <c r="Q210">
        <v>0</v>
      </c>
      <c r="R210" t="s">
        <v>1845</v>
      </c>
      <c r="W210" t="s">
        <v>1605</v>
      </c>
    </row>
    <row r="211" spans="1:23" x14ac:dyDescent="0.35">
      <c r="A211" t="s">
        <v>845</v>
      </c>
      <c r="B211" s="6">
        <v>45517.319675925923</v>
      </c>
      <c r="C211">
        <v>30</v>
      </c>
      <c r="D211">
        <v>0</v>
      </c>
      <c r="E211" t="s">
        <v>2177</v>
      </c>
      <c r="F211" t="b">
        <v>1</v>
      </c>
      <c r="G211">
        <v>30</v>
      </c>
      <c r="H211">
        <v>0</v>
      </c>
      <c r="I211" t="s">
        <v>2177</v>
      </c>
      <c r="K211" t="s">
        <v>846</v>
      </c>
      <c r="L211">
        <v>0.65</v>
      </c>
      <c r="N211" t="s">
        <v>2178</v>
      </c>
      <c r="O211" t="s">
        <v>1634</v>
      </c>
      <c r="P211" t="s">
        <v>1635</v>
      </c>
      <c r="Q211">
        <v>0</v>
      </c>
      <c r="R211" t="s">
        <v>1846</v>
      </c>
      <c r="W211" t="s">
        <v>1606</v>
      </c>
    </row>
    <row r="212" spans="1:23" x14ac:dyDescent="0.35">
      <c r="A212" t="s">
        <v>861</v>
      </c>
      <c r="B212" s="6">
        <v>45517.3591087963</v>
      </c>
      <c r="C212">
        <v>15</v>
      </c>
      <c r="D212">
        <v>0</v>
      </c>
      <c r="E212" t="s">
        <v>2177</v>
      </c>
      <c r="F212" t="b">
        <v>1</v>
      </c>
      <c r="G212">
        <v>15</v>
      </c>
      <c r="H212">
        <v>0</v>
      </c>
      <c r="I212" t="s">
        <v>2177</v>
      </c>
      <c r="K212" t="s">
        <v>862</v>
      </c>
      <c r="L212">
        <v>0.43</v>
      </c>
      <c r="N212" t="s">
        <v>2178</v>
      </c>
      <c r="O212" t="s">
        <v>1634</v>
      </c>
      <c r="P212" t="s">
        <v>1635</v>
      </c>
      <c r="Q212">
        <v>0</v>
      </c>
      <c r="R212" t="s">
        <v>1847</v>
      </c>
      <c r="W212" t="s">
        <v>1606</v>
      </c>
    </row>
    <row r="213" spans="1:23" x14ac:dyDescent="0.35">
      <c r="A213" t="s">
        <v>863</v>
      </c>
      <c r="B213" s="6">
        <v>45517.385358796295</v>
      </c>
      <c r="C213">
        <v>36</v>
      </c>
      <c r="D213">
        <v>0</v>
      </c>
      <c r="E213" t="s">
        <v>2177</v>
      </c>
      <c r="F213" t="b">
        <v>1</v>
      </c>
      <c r="G213">
        <v>36</v>
      </c>
      <c r="H213">
        <v>0</v>
      </c>
      <c r="I213" t="s">
        <v>2177</v>
      </c>
      <c r="K213" t="s">
        <v>864</v>
      </c>
      <c r="L213">
        <v>0.88</v>
      </c>
      <c r="N213" t="s">
        <v>2178</v>
      </c>
      <c r="O213" t="s">
        <v>1634</v>
      </c>
      <c r="P213" t="s">
        <v>1635</v>
      </c>
      <c r="Q213">
        <v>0</v>
      </c>
      <c r="R213" t="s">
        <v>1848</v>
      </c>
      <c r="W213" t="s">
        <v>1606</v>
      </c>
    </row>
    <row r="214" spans="1:23" x14ac:dyDescent="0.35">
      <c r="A214" t="s">
        <v>865</v>
      </c>
      <c r="B214" s="6">
        <v>45517.41542824074</v>
      </c>
      <c r="C214">
        <v>36</v>
      </c>
      <c r="D214">
        <v>0</v>
      </c>
      <c r="E214" t="s">
        <v>2177</v>
      </c>
      <c r="F214" t="b">
        <v>1</v>
      </c>
      <c r="G214">
        <v>36</v>
      </c>
      <c r="H214">
        <v>0</v>
      </c>
      <c r="I214" t="s">
        <v>2177</v>
      </c>
      <c r="K214" t="s">
        <v>866</v>
      </c>
      <c r="L214">
        <v>0.74</v>
      </c>
      <c r="N214" t="s">
        <v>2178</v>
      </c>
      <c r="O214" t="s">
        <v>1634</v>
      </c>
      <c r="P214" t="s">
        <v>1635</v>
      </c>
      <c r="Q214">
        <v>0</v>
      </c>
      <c r="R214" t="s">
        <v>1849</v>
      </c>
      <c r="W214" t="s">
        <v>1606</v>
      </c>
    </row>
    <row r="215" spans="1:23" x14ac:dyDescent="0.35">
      <c r="A215" t="s">
        <v>867</v>
      </c>
      <c r="B215" s="6">
        <v>45517.524097222224</v>
      </c>
      <c r="C215">
        <v>36</v>
      </c>
      <c r="D215">
        <v>0</v>
      </c>
      <c r="E215" t="s">
        <v>2177</v>
      </c>
      <c r="F215" t="b">
        <v>1</v>
      </c>
      <c r="G215">
        <v>36</v>
      </c>
      <c r="H215">
        <v>0</v>
      </c>
      <c r="I215" t="s">
        <v>2177</v>
      </c>
      <c r="K215" t="s">
        <v>868</v>
      </c>
      <c r="L215">
        <v>0.74</v>
      </c>
      <c r="N215" t="s">
        <v>2178</v>
      </c>
      <c r="O215" t="s">
        <v>1634</v>
      </c>
      <c r="P215" t="s">
        <v>1635</v>
      </c>
      <c r="Q215">
        <v>0</v>
      </c>
      <c r="R215" t="s">
        <v>1850</v>
      </c>
      <c r="W215" t="s">
        <v>1606</v>
      </c>
    </row>
    <row r="216" spans="1:23" x14ac:dyDescent="0.35">
      <c r="A216" t="s">
        <v>869</v>
      </c>
      <c r="B216" s="6">
        <v>45517.585370370369</v>
      </c>
      <c r="C216">
        <v>36</v>
      </c>
      <c r="D216">
        <v>0</v>
      </c>
      <c r="E216" t="s">
        <v>2177</v>
      </c>
      <c r="F216" t="b">
        <v>1</v>
      </c>
      <c r="G216">
        <v>36</v>
      </c>
      <c r="H216">
        <v>0</v>
      </c>
      <c r="I216" t="s">
        <v>2177</v>
      </c>
      <c r="K216" t="s">
        <v>870</v>
      </c>
      <c r="L216">
        <v>0.88</v>
      </c>
      <c r="N216" t="s">
        <v>2178</v>
      </c>
      <c r="O216" t="s">
        <v>1634</v>
      </c>
      <c r="P216" t="s">
        <v>1635</v>
      </c>
      <c r="Q216">
        <v>0</v>
      </c>
      <c r="R216" t="s">
        <v>1851</v>
      </c>
      <c r="W216" t="s">
        <v>1606</v>
      </c>
    </row>
    <row r="217" spans="1:23" x14ac:dyDescent="0.35">
      <c r="A217" t="s">
        <v>871</v>
      </c>
      <c r="B217" s="6">
        <v>45517.638622685183</v>
      </c>
      <c r="C217">
        <v>36</v>
      </c>
      <c r="D217">
        <v>0</v>
      </c>
      <c r="E217" t="s">
        <v>2177</v>
      </c>
      <c r="F217" t="b">
        <v>1</v>
      </c>
      <c r="G217">
        <v>36</v>
      </c>
      <c r="H217">
        <v>0</v>
      </c>
      <c r="I217" t="s">
        <v>2177</v>
      </c>
      <c r="K217" t="s">
        <v>872</v>
      </c>
      <c r="L217">
        <v>0.74</v>
      </c>
      <c r="N217" t="s">
        <v>2178</v>
      </c>
      <c r="O217" t="s">
        <v>1634</v>
      </c>
      <c r="P217" t="s">
        <v>1635</v>
      </c>
      <c r="Q217">
        <v>0</v>
      </c>
      <c r="R217" t="s">
        <v>1852</v>
      </c>
      <c r="W217" t="s">
        <v>1606</v>
      </c>
    </row>
    <row r="218" spans="1:23" x14ac:dyDescent="0.35">
      <c r="A218" t="s">
        <v>873</v>
      </c>
      <c r="B218" s="6">
        <v>45517.67523148148</v>
      </c>
      <c r="C218">
        <v>30</v>
      </c>
      <c r="D218">
        <v>0</v>
      </c>
      <c r="E218" t="s">
        <v>2177</v>
      </c>
      <c r="F218" t="b">
        <v>1</v>
      </c>
      <c r="G218">
        <v>30</v>
      </c>
      <c r="H218">
        <v>0</v>
      </c>
      <c r="I218" t="s">
        <v>2177</v>
      </c>
      <c r="K218" t="s">
        <v>874</v>
      </c>
      <c r="L218">
        <v>0.65</v>
      </c>
      <c r="N218" t="s">
        <v>2178</v>
      </c>
      <c r="O218" t="s">
        <v>1634</v>
      </c>
      <c r="P218" t="s">
        <v>1635</v>
      </c>
      <c r="Q218">
        <v>0</v>
      </c>
      <c r="R218" t="s">
        <v>1853</v>
      </c>
      <c r="W218" t="s">
        <v>1606</v>
      </c>
    </row>
    <row r="219" spans="1:23" x14ac:dyDescent="0.35">
      <c r="A219" t="s">
        <v>875</v>
      </c>
      <c r="B219" s="6">
        <v>45517.682071759256</v>
      </c>
      <c r="C219">
        <v>30</v>
      </c>
      <c r="D219">
        <v>0</v>
      </c>
      <c r="E219" t="s">
        <v>2177</v>
      </c>
      <c r="F219" t="b">
        <v>1</v>
      </c>
      <c r="G219">
        <v>30</v>
      </c>
      <c r="H219">
        <v>0</v>
      </c>
      <c r="I219" t="s">
        <v>2177</v>
      </c>
      <c r="K219" t="s">
        <v>876</v>
      </c>
      <c r="L219">
        <v>0.65</v>
      </c>
      <c r="N219" t="s">
        <v>2178</v>
      </c>
      <c r="O219" t="s">
        <v>1634</v>
      </c>
      <c r="P219" t="s">
        <v>1635</v>
      </c>
      <c r="Q219">
        <v>0</v>
      </c>
      <c r="R219" t="s">
        <v>1854</v>
      </c>
      <c r="W219" t="s">
        <v>1606</v>
      </c>
    </row>
    <row r="220" spans="1:23" x14ac:dyDescent="0.35">
      <c r="A220" t="s">
        <v>877</v>
      </c>
      <c r="B220" s="6">
        <v>45517.85864583333</v>
      </c>
      <c r="C220">
        <v>18</v>
      </c>
      <c r="D220">
        <v>0</v>
      </c>
      <c r="E220" t="s">
        <v>2177</v>
      </c>
      <c r="F220" t="b">
        <v>1</v>
      </c>
      <c r="G220">
        <v>18</v>
      </c>
      <c r="H220">
        <v>0</v>
      </c>
      <c r="I220" t="s">
        <v>2177</v>
      </c>
      <c r="K220" t="s">
        <v>878</v>
      </c>
      <c r="L220">
        <v>0.47</v>
      </c>
      <c r="N220" t="s">
        <v>2178</v>
      </c>
      <c r="O220" t="s">
        <v>1634</v>
      </c>
      <c r="P220" t="s">
        <v>1635</v>
      </c>
      <c r="Q220">
        <v>0</v>
      </c>
      <c r="R220" t="s">
        <v>1855</v>
      </c>
      <c r="W220" t="s">
        <v>1606</v>
      </c>
    </row>
    <row r="221" spans="1:23" x14ac:dyDescent="0.35">
      <c r="A221" t="s">
        <v>879</v>
      </c>
      <c r="B221" s="6">
        <v>45518.42732638889</v>
      </c>
      <c r="C221">
        <v>36</v>
      </c>
      <c r="D221">
        <v>0</v>
      </c>
      <c r="E221" t="s">
        <v>2177</v>
      </c>
      <c r="F221" t="b">
        <v>1</v>
      </c>
      <c r="G221">
        <v>36</v>
      </c>
      <c r="H221">
        <v>0</v>
      </c>
      <c r="I221" t="s">
        <v>2177</v>
      </c>
      <c r="K221" t="s">
        <v>880</v>
      </c>
      <c r="L221">
        <v>0.88</v>
      </c>
      <c r="N221" t="s">
        <v>2178</v>
      </c>
      <c r="O221" t="s">
        <v>1634</v>
      </c>
      <c r="P221" t="s">
        <v>1635</v>
      </c>
      <c r="Q221">
        <v>0</v>
      </c>
      <c r="R221" t="s">
        <v>1856</v>
      </c>
      <c r="W221" t="s">
        <v>1607</v>
      </c>
    </row>
    <row r="222" spans="1:23" x14ac:dyDescent="0.35">
      <c r="A222" t="s">
        <v>881</v>
      </c>
      <c r="B222" s="6">
        <v>45518.430266203701</v>
      </c>
      <c r="C222">
        <v>30</v>
      </c>
      <c r="D222">
        <v>0</v>
      </c>
      <c r="E222" t="s">
        <v>2177</v>
      </c>
      <c r="F222" t="b">
        <v>1</v>
      </c>
      <c r="G222">
        <v>30</v>
      </c>
      <c r="H222">
        <v>0</v>
      </c>
      <c r="I222" t="s">
        <v>2177</v>
      </c>
      <c r="K222" t="s">
        <v>882</v>
      </c>
      <c r="L222">
        <v>0.65</v>
      </c>
      <c r="N222" t="s">
        <v>2178</v>
      </c>
      <c r="O222" t="s">
        <v>1634</v>
      </c>
      <c r="P222" t="s">
        <v>1635</v>
      </c>
      <c r="Q222">
        <v>0</v>
      </c>
      <c r="R222" t="s">
        <v>1857</v>
      </c>
      <c r="W222" t="s">
        <v>1607</v>
      </c>
    </row>
    <row r="223" spans="1:23" x14ac:dyDescent="0.35">
      <c r="A223" t="s">
        <v>883</v>
      </c>
      <c r="B223" s="6">
        <v>45518.56890046296</v>
      </c>
      <c r="C223">
        <v>36</v>
      </c>
      <c r="D223">
        <v>0</v>
      </c>
      <c r="E223" t="s">
        <v>2177</v>
      </c>
      <c r="F223" t="b">
        <v>1</v>
      </c>
      <c r="G223">
        <v>36</v>
      </c>
      <c r="H223">
        <v>0</v>
      </c>
      <c r="I223" t="s">
        <v>2177</v>
      </c>
      <c r="K223" t="s">
        <v>884</v>
      </c>
      <c r="L223">
        <v>0.74</v>
      </c>
      <c r="N223" t="s">
        <v>2178</v>
      </c>
      <c r="O223" t="s">
        <v>1634</v>
      </c>
      <c r="P223" t="s">
        <v>1635</v>
      </c>
      <c r="Q223">
        <v>0</v>
      </c>
      <c r="R223" t="s">
        <v>1858</v>
      </c>
      <c r="W223" t="s">
        <v>1607</v>
      </c>
    </row>
    <row r="224" spans="1:23" x14ac:dyDescent="0.35">
      <c r="A224" t="s">
        <v>885</v>
      </c>
      <c r="B224" s="6">
        <v>45518.575462962966</v>
      </c>
      <c r="C224">
        <v>36</v>
      </c>
      <c r="D224">
        <v>0</v>
      </c>
      <c r="E224" t="s">
        <v>2177</v>
      </c>
      <c r="F224" t="b">
        <v>1</v>
      </c>
      <c r="G224">
        <v>36</v>
      </c>
      <c r="H224">
        <v>0</v>
      </c>
      <c r="I224" t="s">
        <v>2177</v>
      </c>
      <c r="K224" t="s">
        <v>886</v>
      </c>
      <c r="L224">
        <v>0.74</v>
      </c>
      <c r="N224" t="s">
        <v>2178</v>
      </c>
      <c r="O224" t="s">
        <v>1634</v>
      </c>
      <c r="P224" t="s">
        <v>1635</v>
      </c>
      <c r="Q224">
        <v>0</v>
      </c>
      <c r="R224" t="s">
        <v>1859</v>
      </c>
      <c r="W224" t="s">
        <v>1607</v>
      </c>
    </row>
    <row r="225" spans="1:23" x14ac:dyDescent="0.35">
      <c r="A225" t="s">
        <v>887</v>
      </c>
      <c r="B225" s="6">
        <v>45518.576805555553</v>
      </c>
      <c r="C225">
        <v>18</v>
      </c>
      <c r="D225">
        <v>0</v>
      </c>
      <c r="E225" t="s">
        <v>2177</v>
      </c>
      <c r="F225" t="b">
        <v>1</v>
      </c>
      <c r="G225">
        <v>18</v>
      </c>
      <c r="H225">
        <v>0</v>
      </c>
      <c r="I225" t="s">
        <v>2177</v>
      </c>
      <c r="K225" t="s">
        <v>888</v>
      </c>
      <c r="L225">
        <v>0.47</v>
      </c>
      <c r="N225" t="s">
        <v>2178</v>
      </c>
      <c r="O225" t="s">
        <v>1634</v>
      </c>
      <c r="P225" t="s">
        <v>1635</v>
      </c>
      <c r="Q225">
        <v>0</v>
      </c>
      <c r="R225" t="s">
        <v>1860</v>
      </c>
      <c r="W225" t="s">
        <v>1607</v>
      </c>
    </row>
    <row r="226" spans="1:23" x14ac:dyDescent="0.35">
      <c r="A226" t="s">
        <v>889</v>
      </c>
      <c r="B226" s="6">
        <v>45518.594629629632</v>
      </c>
      <c r="C226">
        <v>18</v>
      </c>
      <c r="D226">
        <v>0</v>
      </c>
      <c r="E226" t="s">
        <v>2177</v>
      </c>
      <c r="F226" t="b">
        <v>1</v>
      </c>
      <c r="G226">
        <v>18</v>
      </c>
      <c r="H226">
        <v>0</v>
      </c>
      <c r="I226" t="s">
        <v>2177</v>
      </c>
      <c r="K226" t="s">
        <v>890</v>
      </c>
      <c r="L226">
        <v>0.47</v>
      </c>
      <c r="N226" t="s">
        <v>2178</v>
      </c>
      <c r="O226" t="s">
        <v>1634</v>
      </c>
      <c r="P226" t="s">
        <v>1635</v>
      </c>
      <c r="Q226">
        <v>0</v>
      </c>
      <c r="R226" t="s">
        <v>1861</v>
      </c>
      <c r="W226" t="s">
        <v>1607</v>
      </c>
    </row>
    <row r="227" spans="1:23" x14ac:dyDescent="0.35">
      <c r="A227" t="s">
        <v>891</v>
      </c>
      <c r="B227" s="6">
        <v>45518.641597222224</v>
      </c>
      <c r="C227">
        <v>36</v>
      </c>
      <c r="D227">
        <v>0</v>
      </c>
      <c r="E227" t="s">
        <v>2177</v>
      </c>
      <c r="F227" t="b">
        <v>1</v>
      </c>
      <c r="G227">
        <v>36</v>
      </c>
      <c r="H227">
        <v>0</v>
      </c>
      <c r="I227" t="s">
        <v>2177</v>
      </c>
      <c r="K227" t="s">
        <v>892</v>
      </c>
      <c r="L227">
        <v>0.74</v>
      </c>
      <c r="N227" t="s">
        <v>2178</v>
      </c>
      <c r="O227" t="s">
        <v>1634</v>
      </c>
      <c r="P227" t="s">
        <v>1635</v>
      </c>
      <c r="Q227">
        <v>0</v>
      </c>
      <c r="R227" t="s">
        <v>1862</v>
      </c>
      <c r="W227" t="s">
        <v>1607</v>
      </c>
    </row>
    <row r="228" spans="1:23" x14ac:dyDescent="0.35">
      <c r="A228" t="s">
        <v>893</v>
      </c>
      <c r="B228" s="6">
        <v>45518.678877314815</v>
      </c>
      <c r="C228">
        <v>36</v>
      </c>
      <c r="D228">
        <v>0</v>
      </c>
      <c r="E228" t="s">
        <v>2177</v>
      </c>
      <c r="F228" t="b">
        <v>1</v>
      </c>
      <c r="G228">
        <v>36</v>
      </c>
      <c r="H228">
        <v>0</v>
      </c>
      <c r="I228" t="s">
        <v>2177</v>
      </c>
      <c r="K228" t="s">
        <v>894</v>
      </c>
      <c r="L228">
        <v>0.74</v>
      </c>
      <c r="N228" t="s">
        <v>2178</v>
      </c>
      <c r="O228" t="s">
        <v>1634</v>
      </c>
      <c r="P228" t="s">
        <v>1635</v>
      </c>
      <c r="Q228">
        <v>0</v>
      </c>
      <c r="R228" t="s">
        <v>1863</v>
      </c>
      <c r="W228" t="s">
        <v>1607</v>
      </c>
    </row>
    <row r="229" spans="1:23" x14ac:dyDescent="0.35">
      <c r="A229" t="s">
        <v>895</v>
      </c>
      <c r="B229" s="6">
        <v>45519.376180555555</v>
      </c>
      <c r="C229">
        <v>36</v>
      </c>
      <c r="D229">
        <v>0</v>
      </c>
      <c r="E229" t="s">
        <v>2177</v>
      </c>
      <c r="F229" t="b">
        <v>1</v>
      </c>
      <c r="G229">
        <v>36</v>
      </c>
      <c r="H229">
        <v>0</v>
      </c>
      <c r="I229" t="s">
        <v>2177</v>
      </c>
      <c r="K229" t="s">
        <v>896</v>
      </c>
      <c r="L229">
        <v>0.74</v>
      </c>
      <c r="N229" t="s">
        <v>2178</v>
      </c>
      <c r="O229" t="s">
        <v>1634</v>
      </c>
      <c r="P229" t="s">
        <v>1635</v>
      </c>
      <c r="Q229">
        <v>0</v>
      </c>
      <c r="R229" t="s">
        <v>1864</v>
      </c>
      <c r="W229" t="s">
        <v>1608</v>
      </c>
    </row>
    <row r="230" spans="1:23" x14ac:dyDescent="0.35">
      <c r="A230" t="s">
        <v>897</v>
      </c>
      <c r="B230" s="6">
        <v>45519.601064814815</v>
      </c>
      <c r="C230">
        <v>15</v>
      </c>
      <c r="D230">
        <v>0</v>
      </c>
      <c r="E230" t="s">
        <v>2177</v>
      </c>
      <c r="F230" t="b">
        <v>1</v>
      </c>
      <c r="G230">
        <v>15</v>
      </c>
      <c r="H230">
        <v>0</v>
      </c>
      <c r="I230" t="s">
        <v>2177</v>
      </c>
      <c r="K230" t="s">
        <v>898</v>
      </c>
      <c r="L230">
        <v>0.43</v>
      </c>
      <c r="N230" t="s">
        <v>2178</v>
      </c>
      <c r="O230" t="s">
        <v>1634</v>
      </c>
      <c r="P230" t="s">
        <v>1635</v>
      </c>
      <c r="Q230">
        <v>0</v>
      </c>
      <c r="R230" t="s">
        <v>1865</v>
      </c>
      <c r="W230" t="s">
        <v>1608</v>
      </c>
    </row>
    <row r="231" spans="1:23" x14ac:dyDescent="0.35">
      <c r="A231" t="s">
        <v>899</v>
      </c>
      <c r="B231" s="6">
        <v>45520.110578703701</v>
      </c>
      <c r="C231">
        <v>36</v>
      </c>
      <c r="D231">
        <v>0</v>
      </c>
      <c r="E231" t="s">
        <v>2177</v>
      </c>
      <c r="F231" t="b">
        <v>1</v>
      </c>
      <c r="G231">
        <v>36</v>
      </c>
      <c r="H231">
        <v>0</v>
      </c>
      <c r="I231" t="s">
        <v>2177</v>
      </c>
      <c r="K231" t="s">
        <v>900</v>
      </c>
      <c r="L231">
        <v>0.74</v>
      </c>
      <c r="N231" t="s">
        <v>2178</v>
      </c>
      <c r="O231" t="s">
        <v>1634</v>
      </c>
      <c r="P231" t="s">
        <v>1635</v>
      </c>
      <c r="Q231">
        <v>0</v>
      </c>
      <c r="R231" t="s">
        <v>1866</v>
      </c>
      <c r="W231" t="s">
        <v>1609</v>
      </c>
    </row>
    <row r="232" spans="1:23" x14ac:dyDescent="0.35">
      <c r="A232" t="s">
        <v>901</v>
      </c>
      <c r="B232" s="6">
        <v>45520.460162037038</v>
      </c>
      <c r="C232">
        <v>18</v>
      </c>
      <c r="D232">
        <v>0</v>
      </c>
      <c r="E232" t="s">
        <v>2177</v>
      </c>
      <c r="F232" t="b">
        <v>1</v>
      </c>
      <c r="G232">
        <v>18</v>
      </c>
      <c r="H232">
        <v>0</v>
      </c>
      <c r="I232" t="s">
        <v>2177</v>
      </c>
      <c r="K232" t="s">
        <v>902</v>
      </c>
      <c r="L232">
        <v>0.54</v>
      </c>
      <c r="N232" t="s">
        <v>2178</v>
      </c>
      <c r="O232" t="s">
        <v>1634</v>
      </c>
      <c r="P232" t="s">
        <v>1635</v>
      </c>
      <c r="Q232">
        <v>0</v>
      </c>
      <c r="R232" t="s">
        <v>1867</v>
      </c>
      <c r="W232" t="s">
        <v>1609</v>
      </c>
    </row>
    <row r="233" spans="1:23" x14ac:dyDescent="0.35">
      <c r="A233" t="s">
        <v>903</v>
      </c>
      <c r="B233" s="6">
        <v>45520.59752314815</v>
      </c>
      <c r="C233">
        <v>36</v>
      </c>
      <c r="D233">
        <v>0</v>
      </c>
      <c r="E233" t="s">
        <v>2177</v>
      </c>
      <c r="F233" t="b">
        <v>1</v>
      </c>
      <c r="G233">
        <v>36</v>
      </c>
      <c r="H233">
        <v>0</v>
      </c>
      <c r="I233" t="s">
        <v>2177</v>
      </c>
      <c r="K233" t="s">
        <v>904</v>
      </c>
      <c r="L233">
        <v>0.74</v>
      </c>
      <c r="N233" t="s">
        <v>2178</v>
      </c>
      <c r="O233" t="s">
        <v>1634</v>
      </c>
      <c r="P233" t="s">
        <v>1635</v>
      </c>
      <c r="Q233">
        <v>0</v>
      </c>
      <c r="R233" t="s">
        <v>1868</v>
      </c>
      <c r="W233" t="s">
        <v>1609</v>
      </c>
    </row>
    <row r="234" spans="1:23" x14ac:dyDescent="0.35">
      <c r="A234" t="s">
        <v>905</v>
      </c>
      <c r="B234" s="6">
        <v>45521.401145833333</v>
      </c>
      <c r="C234">
        <v>30</v>
      </c>
      <c r="D234">
        <v>0</v>
      </c>
      <c r="E234" t="s">
        <v>2177</v>
      </c>
      <c r="F234" t="b">
        <v>1</v>
      </c>
      <c r="G234">
        <v>30</v>
      </c>
      <c r="H234">
        <v>0</v>
      </c>
      <c r="I234" t="s">
        <v>2177</v>
      </c>
      <c r="K234" t="s">
        <v>906</v>
      </c>
      <c r="L234">
        <v>0.65</v>
      </c>
      <c r="N234" t="s">
        <v>2178</v>
      </c>
      <c r="O234" t="s">
        <v>1634</v>
      </c>
      <c r="P234" t="s">
        <v>1635</v>
      </c>
      <c r="Q234">
        <v>0</v>
      </c>
      <c r="R234" t="s">
        <v>1869</v>
      </c>
      <c r="W234" t="s">
        <v>1610</v>
      </c>
    </row>
    <row r="235" spans="1:23" x14ac:dyDescent="0.35">
      <c r="A235" t="s">
        <v>907</v>
      </c>
      <c r="B235" s="6">
        <v>45521.435289351852</v>
      </c>
      <c r="C235">
        <v>30</v>
      </c>
      <c r="D235">
        <v>0</v>
      </c>
      <c r="E235" t="s">
        <v>2177</v>
      </c>
      <c r="F235" t="b">
        <v>1</v>
      </c>
      <c r="G235">
        <v>30</v>
      </c>
      <c r="H235">
        <v>0</v>
      </c>
      <c r="I235" t="s">
        <v>2177</v>
      </c>
      <c r="K235" t="s">
        <v>908</v>
      </c>
      <c r="L235">
        <v>0.65</v>
      </c>
      <c r="N235" t="s">
        <v>2178</v>
      </c>
      <c r="O235" t="s">
        <v>1634</v>
      </c>
      <c r="P235" t="s">
        <v>1635</v>
      </c>
      <c r="Q235">
        <v>0</v>
      </c>
      <c r="R235" t="s">
        <v>1870</v>
      </c>
      <c r="W235" t="s">
        <v>1610</v>
      </c>
    </row>
    <row r="236" spans="1:23" x14ac:dyDescent="0.35">
      <c r="A236" t="s">
        <v>909</v>
      </c>
      <c r="B236" s="6">
        <v>45522.592662037037</v>
      </c>
      <c r="C236">
        <v>36</v>
      </c>
      <c r="D236">
        <v>0</v>
      </c>
      <c r="E236" t="s">
        <v>2177</v>
      </c>
      <c r="F236" t="b">
        <v>1</v>
      </c>
      <c r="G236">
        <v>36</v>
      </c>
      <c r="H236">
        <v>0</v>
      </c>
      <c r="I236" t="s">
        <v>2177</v>
      </c>
      <c r="K236" t="s">
        <v>910</v>
      </c>
      <c r="L236">
        <v>0.74</v>
      </c>
      <c r="N236" t="s">
        <v>2178</v>
      </c>
      <c r="O236" t="s">
        <v>1634</v>
      </c>
      <c r="P236" t="s">
        <v>1635</v>
      </c>
      <c r="Q236">
        <v>0</v>
      </c>
      <c r="R236" t="s">
        <v>1871</v>
      </c>
      <c r="W236" t="s">
        <v>1610</v>
      </c>
    </row>
    <row r="237" spans="1:23" x14ac:dyDescent="0.35">
      <c r="A237" t="s">
        <v>911</v>
      </c>
      <c r="B237" s="6">
        <v>45522.674942129626</v>
      </c>
      <c r="C237">
        <v>36</v>
      </c>
      <c r="D237">
        <v>0</v>
      </c>
      <c r="E237" t="s">
        <v>2177</v>
      </c>
      <c r="F237" t="b">
        <v>1</v>
      </c>
      <c r="G237">
        <v>36</v>
      </c>
      <c r="H237">
        <v>0</v>
      </c>
      <c r="I237" t="s">
        <v>2177</v>
      </c>
      <c r="K237" t="s">
        <v>912</v>
      </c>
      <c r="L237">
        <v>0.74</v>
      </c>
      <c r="N237" t="s">
        <v>2178</v>
      </c>
      <c r="O237" t="s">
        <v>1634</v>
      </c>
      <c r="P237" t="s">
        <v>1635</v>
      </c>
      <c r="Q237">
        <v>0</v>
      </c>
      <c r="R237" t="s">
        <v>1872</v>
      </c>
      <c r="W237" t="s">
        <v>1610</v>
      </c>
    </row>
    <row r="238" spans="1:23" x14ac:dyDescent="0.35">
      <c r="A238" t="s">
        <v>913</v>
      </c>
      <c r="B238" s="6">
        <v>45522.701840277776</v>
      </c>
      <c r="C238">
        <v>36</v>
      </c>
      <c r="D238">
        <v>0</v>
      </c>
      <c r="E238" t="s">
        <v>2177</v>
      </c>
      <c r="F238" t="b">
        <v>1</v>
      </c>
      <c r="G238">
        <v>36</v>
      </c>
      <c r="H238">
        <v>0</v>
      </c>
      <c r="I238" t="s">
        <v>2177</v>
      </c>
      <c r="K238" t="s">
        <v>914</v>
      </c>
      <c r="L238">
        <v>0.74</v>
      </c>
      <c r="N238" t="s">
        <v>2178</v>
      </c>
      <c r="O238" t="s">
        <v>1634</v>
      </c>
      <c r="P238" t="s">
        <v>1635</v>
      </c>
      <c r="Q238">
        <v>0</v>
      </c>
      <c r="R238" t="s">
        <v>1873</v>
      </c>
      <c r="W238" t="s">
        <v>1610</v>
      </c>
    </row>
    <row r="239" spans="1:23" x14ac:dyDescent="0.35">
      <c r="A239" t="s">
        <v>915</v>
      </c>
      <c r="B239" s="6">
        <v>45522.708449074074</v>
      </c>
      <c r="C239">
        <v>18</v>
      </c>
      <c r="D239">
        <v>0</v>
      </c>
      <c r="E239" t="s">
        <v>2177</v>
      </c>
      <c r="F239" t="b">
        <v>1</v>
      </c>
      <c r="G239">
        <v>18</v>
      </c>
      <c r="H239">
        <v>0</v>
      </c>
      <c r="I239" t="s">
        <v>2177</v>
      </c>
      <c r="K239" t="s">
        <v>916</v>
      </c>
      <c r="L239">
        <v>0.47</v>
      </c>
      <c r="N239" t="s">
        <v>2178</v>
      </c>
      <c r="O239" t="s">
        <v>1634</v>
      </c>
      <c r="P239" t="s">
        <v>1635</v>
      </c>
      <c r="Q239">
        <v>0</v>
      </c>
      <c r="R239" t="s">
        <v>1874</v>
      </c>
      <c r="W239" t="s">
        <v>1610</v>
      </c>
    </row>
    <row r="240" spans="1:23" x14ac:dyDescent="0.35">
      <c r="A240" t="s">
        <v>917</v>
      </c>
      <c r="B240" s="6">
        <v>45523.370081018518</v>
      </c>
      <c r="C240">
        <v>36</v>
      </c>
      <c r="D240">
        <v>0</v>
      </c>
      <c r="E240" t="s">
        <v>2177</v>
      </c>
      <c r="F240" t="b">
        <v>1</v>
      </c>
      <c r="G240">
        <v>36</v>
      </c>
      <c r="H240">
        <v>0</v>
      </c>
      <c r="I240" t="s">
        <v>2177</v>
      </c>
      <c r="K240" t="s">
        <v>918</v>
      </c>
      <c r="L240">
        <v>0.74</v>
      </c>
      <c r="N240" t="s">
        <v>2178</v>
      </c>
      <c r="O240" t="s">
        <v>1634</v>
      </c>
      <c r="P240" t="s">
        <v>1635</v>
      </c>
      <c r="Q240">
        <v>0</v>
      </c>
      <c r="R240" t="s">
        <v>1875</v>
      </c>
      <c r="W240" t="s">
        <v>1610</v>
      </c>
    </row>
    <row r="241" spans="1:23" x14ac:dyDescent="0.35">
      <c r="A241" t="s">
        <v>919</v>
      </c>
      <c r="B241" s="6">
        <v>45523.441423611112</v>
      </c>
      <c r="C241">
        <v>15</v>
      </c>
      <c r="D241">
        <v>0</v>
      </c>
      <c r="E241" t="s">
        <v>2177</v>
      </c>
      <c r="F241" t="b">
        <v>1</v>
      </c>
      <c r="G241">
        <v>15</v>
      </c>
      <c r="H241">
        <v>0</v>
      </c>
      <c r="I241" t="s">
        <v>2177</v>
      </c>
      <c r="K241" t="s">
        <v>920</v>
      </c>
      <c r="L241">
        <v>0.43</v>
      </c>
      <c r="N241" t="s">
        <v>2178</v>
      </c>
      <c r="O241" t="s">
        <v>1634</v>
      </c>
      <c r="P241" t="s">
        <v>1635</v>
      </c>
      <c r="Q241">
        <v>0</v>
      </c>
      <c r="R241" t="s">
        <v>1876</v>
      </c>
      <c r="W241" t="s">
        <v>1610</v>
      </c>
    </row>
    <row r="242" spans="1:23" x14ac:dyDescent="0.35">
      <c r="A242" t="s">
        <v>921</v>
      </c>
      <c r="B242" s="6">
        <v>45523.498113425929</v>
      </c>
      <c r="C242">
        <v>18</v>
      </c>
      <c r="D242">
        <v>0</v>
      </c>
      <c r="E242" t="s">
        <v>2177</v>
      </c>
      <c r="F242" t="b">
        <v>1</v>
      </c>
      <c r="G242">
        <v>18</v>
      </c>
      <c r="H242">
        <v>0</v>
      </c>
      <c r="I242" t="s">
        <v>2177</v>
      </c>
      <c r="K242" t="s">
        <v>922</v>
      </c>
      <c r="L242">
        <v>0.47</v>
      </c>
      <c r="N242" t="s">
        <v>2178</v>
      </c>
      <c r="O242" t="s">
        <v>1634</v>
      </c>
      <c r="P242" t="s">
        <v>1635</v>
      </c>
      <c r="Q242">
        <v>0</v>
      </c>
      <c r="R242" t="s">
        <v>1877</v>
      </c>
      <c r="W242" t="s">
        <v>1610</v>
      </c>
    </row>
    <row r="243" spans="1:23" x14ac:dyDescent="0.35">
      <c r="A243" t="s">
        <v>923</v>
      </c>
      <c r="B243" s="6">
        <v>45523.684074074074</v>
      </c>
      <c r="C243">
        <v>15</v>
      </c>
      <c r="D243">
        <v>0</v>
      </c>
      <c r="E243" t="s">
        <v>2177</v>
      </c>
      <c r="F243" t="b">
        <v>1</v>
      </c>
      <c r="G243">
        <v>15</v>
      </c>
      <c r="H243">
        <v>0</v>
      </c>
      <c r="I243" t="s">
        <v>2177</v>
      </c>
      <c r="K243" t="s">
        <v>924</v>
      </c>
      <c r="L243">
        <v>0.43</v>
      </c>
      <c r="N243" t="s">
        <v>2178</v>
      </c>
      <c r="O243" t="s">
        <v>1634</v>
      </c>
      <c r="P243" t="s">
        <v>1635</v>
      </c>
      <c r="Q243">
        <v>0</v>
      </c>
      <c r="R243" t="s">
        <v>1878</v>
      </c>
      <c r="W243" t="s">
        <v>1610</v>
      </c>
    </row>
    <row r="244" spans="1:23" x14ac:dyDescent="0.35">
      <c r="A244" t="s">
        <v>925</v>
      </c>
      <c r="B244" s="6">
        <v>45523.733495370368</v>
      </c>
      <c r="C244">
        <v>36</v>
      </c>
      <c r="D244">
        <v>0</v>
      </c>
      <c r="E244" t="s">
        <v>2177</v>
      </c>
      <c r="F244" t="b">
        <v>1</v>
      </c>
      <c r="G244">
        <v>36</v>
      </c>
      <c r="H244">
        <v>0</v>
      </c>
      <c r="I244" t="s">
        <v>2177</v>
      </c>
      <c r="K244" t="s">
        <v>926</v>
      </c>
      <c r="L244">
        <v>0.74</v>
      </c>
      <c r="N244" t="s">
        <v>2178</v>
      </c>
      <c r="O244" t="s">
        <v>1634</v>
      </c>
      <c r="P244" t="s">
        <v>1635</v>
      </c>
      <c r="Q244">
        <v>0</v>
      </c>
      <c r="R244" t="s">
        <v>1879</v>
      </c>
      <c r="W244" t="s">
        <v>1610</v>
      </c>
    </row>
    <row r="245" spans="1:23" x14ac:dyDescent="0.35">
      <c r="A245" t="s">
        <v>927</v>
      </c>
      <c r="B245" s="6">
        <v>45524.389988425923</v>
      </c>
      <c r="C245">
        <v>36</v>
      </c>
      <c r="D245">
        <v>0</v>
      </c>
      <c r="E245" t="s">
        <v>2177</v>
      </c>
      <c r="F245" t="b">
        <v>1</v>
      </c>
      <c r="G245">
        <v>36</v>
      </c>
      <c r="H245">
        <v>0</v>
      </c>
      <c r="I245" t="s">
        <v>2177</v>
      </c>
      <c r="K245" t="s">
        <v>928</v>
      </c>
      <c r="L245">
        <v>0.74</v>
      </c>
      <c r="N245" t="s">
        <v>2178</v>
      </c>
      <c r="O245" t="s">
        <v>1634</v>
      </c>
      <c r="P245" t="s">
        <v>1635</v>
      </c>
      <c r="Q245">
        <v>0</v>
      </c>
      <c r="R245" t="s">
        <v>1880</v>
      </c>
      <c r="W245" t="s">
        <v>1611</v>
      </c>
    </row>
    <row r="246" spans="1:23" x14ac:dyDescent="0.35">
      <c r="A246" t="s">
        <v>929</v>
      </c>
      <c r="B246" s="6">
        <v>45524.418749999997</v>
      </c>
      <c r="C246">
        <v>15</v>
      </c>
      <c r="D246">
        <v>0</v>
      </c>
      <c r="E246" t="s">
        <v>2177</v>
      </c>
      <c r="F246" t="b">
        <v>1</v>
      </c>
      <c r="G246">
        <v>15</v>
      </c>
      <c r="H246">
        <v>0</v>
      </c>
      <c r="I246" t="s">
        <v>2177</v>
      </c>
      <c r="K246" t="s">
        <v>930</v>
      </c>
      <c r="L246">
        <v>0.43</v>
      </c>
      <c r="N246" t="s">
        <v>2178</v>
      </c>
      <c r="O246" t="s">
        <v>1634</v>
      </c>
      <c r="P246" t="s">
        <v>1635</v>
      </c>
      <c r="Q246">
        <v>0</v>
      </c>
      <c r="R246" t="s">
        <v>1881</v>
      </c>
      <c r="W246" t="s">
        <v>1611</v>
      </c>
    </row>
    <row r="247" spans="1:23" x14ac:dyDescent="0.35">
      <c r="A247" t="s">
        <v>931</v>
      </c>
      <c r="B247" s="6">
        <v>45524.489004629628</v>
      </c>
      <c r="C247">
        <v>36</v>
      </c>
      <c r="D247">
        <v>0</v>
      </c>
      <c r="E247" t="s">
        <v>2177</v>
      </c>
      <c r="F247" t="b">
        <v>1</v>
      </c>
      <c r="G247">
        <v>36</v>
      </c>
      <c r="H247">
        <v>0</v>
      </c>
      <c r="I247" t="s">
        <v>2177</v>
      </c>
      <c r="K247" t="s">
        <v>932</v>
      </c>
      <c r="L247">
        <v>0.74</v>
      </c>
      <c r="N247" t="s">
        <v>2178</v>
      </c>
      <c r="O247" t="s">
        <v>1634</v>
      </c>
      <c r="P247" t="s">
        <v>1635</v>
      </c>
      <c r="Q247">
        <v>0</v>
      </c>
      <c r="R247" t="s">
        <v>1882</v>
      </c>
      <c r="W247" t="s">
        <v>1611</v>
      </c>
    </row>
    <row r="248" spans="1:23" x14ac:dyDescent="0.35">
      <c r="A248" t="s">
        <v>933</v>
      </c>
      <c r="B248" s="6">
        <v>45524.624849537038</v>
      </c>
      <c r="C248">
        <v>36</v>
      </c>
      <c r="D248">
        <v>0</v>
      </c>
      <c r="E248" t="s">
        <v>2177</v>
      </c>
      <c r="F248" t="b">
        <v>1</v>
      </c>
      <c r="G248">
        <v>36</v>
      </c>
      <c r="H248">
        <v>0</v>
      </c>
      <c r="I248" t="s">
        <v>2177</v>
      </c>
      <c r="K248" t="s">
        <v>934</v>
      </c>
      <c r="L248">
        <v>0.74</v>
      </c>
      <c r="N248" t="s">
        <v>2178</v>
      </c>
      <c r="O248" t="s">
        <v>1634</v>
      </c>
      <c r="P248" t="s">
        <v>1635</v>
      </c>
      <c r="Q248">
        <v>0</v>
      </c>
      <c r="R248" t="s">
        <v>1883</v>
      </c>
      <c r="W248" t="s">
        <v>1611</v>
      </c>
    </row>
    <row r="249" spans="1:23" x14ac:dyDescent="0.35">
      <c r="A249" t="s">
        <v>935</v>
      </c>
      <c r="B249" s="6">
        <v>45524.680173611108</v>
      </c>
      <c r="C249">
        <v>18</v>
      </c>
      <c r="D249">
        <v>0</v>
      </c>
      <c r="E249" t="s">
        <v>2177</v>
      </c>
      <c r="F249" t="b">
        <v>1</v>
      </c>
      <c r="G249">
        <v>18</v>
      </c>
      <c r="H249">
        <v>0</v>
      </c>
      <c r="I249" t="s">
        <v>2177</v>
      </c>
      <c r="K249" t="s">
        <v>936</v>
      </c>
      <c r="L249">
        <v>0.47</v>
      </c>
      <c r="N249" t="s">
        <v>2178</v>
      </c>
      <c r="O249" t="s">
        <v>1634</v>
      </c>
      <c r="P249" t="s">
        <v>1635</v>
      </c>
      <c r="Q249">
        <v>0</v>
      </c>
      <c r="R249" t="s">
        <v>1884</v>
      </c>
      <c r="W249" t="s">
        <v>1611</v>
      </c>
    </row>
    <row r="250" spans="1:23" x14ac:dyDescent="0.35">
      <c r="A250" t="s">
        <v>937</v>
      </c>
      <c r="B250" s="6">
        <v>45525.509768518517</v>
      </c>
      <c r="C250">
        <v>36</v>
      </c>
      <c r="D250">
        <v>0</v>
      </c>
      <c r="E250" t="s">
        <v>2177</v>
      </c>
      <c r="F250" t="b">
        <v>1</v>
      </c>
      <c r="G250">
        <v>36</v>
      </c>
      <c r="H250">
        <v>0</v>
      </c>
      <c r="I250" t="s">
        <v>2177</v>
      </c>
      <c r="K250" t="s">
        <v>938</v>
      </c>
      <c r="L250">
        <v>0.74</v>
      </c>
      <c r="N250" t="s">
        <v>2178</v>
      </c>
      <c r="O250" t="s">
        <v>1634</v>
      </c>
      <c r="P250" t="s">
        <v>1635</v>
      </c>
      <c r="Q250">
        <v>0</v>
      </c>
      <c r="R250" t="s">
        <v>1885</v>
      </c>
      <c r="W250" t="s">
        <v>1612</v>
      </c>
    </row>
    <row r="251" spans="1:23" x14ac:dyDescent="0.35">
      <c r="A251" t="s">
        <v>939</v>
      </c>
      <c r="B251" s="6">
        <v>45525.541018518517</v>
      </c>
      <c r="C251">
        <v>36</v>
      </c>
      <c r="D251">
        <v>0</v>
      </c>
      <c r="E251" t="s">
        <v>2177</v>
      </c>
      <c r="F251" t="b">
        <v>1</v>
      </c>
      <c r="G251">
        <v>36</v>
      </c>
      <c r="H251">
        <v>0</v>
      </c>
      <c r="I251" t="s">
        <v>2177</v>
      </c>
      <c r="K251" t="s">
        <v>940</v>
      </c>
      <c r="L251">
        <v>0.74</v>
      </c>
      <c r="N251" t="s">
        <v>2178</v>
      </c>
      <c r="O251" t="s">
        <v>1634</v>
      </c>
      <c r="P251" t="s">
        <v>1635</v>
      </c>
      <c r="Q251">
        <v>0</v>
      </c>
      <c r="R251" t="s">
        <v>1886</v>
      </c>
      <c r="W251" t="s">
        <v>1612</v>
      </c>
    </row>
    <row r="252" spans="1:23" x14ac:dyDescent="0.35">
      <c r="A252" t="s">
        <v>941</v>
      </c>
      <c r="B252" s="6">
        <v>45525.682511574072</v>
      </c>
      <c r="C252">
        <v>36</v>
      </c>
      <c r="D252">
        <v>0</v>
      </c>
      <c r="E252" t="s">
        <v>2177</v>
      </c>
      <c r="F252" t="b">
        <v>1</v>
      </c>
      <c r="G252">
        <v>36</v>
      </c>
      <c r="H252">
        <v>0</v>
      </c>
      <c r="I252" t="s">
        <v>2177</v>
      </c>
      <c r="K252" t="s">
        <v>942</v>
      </c>
      <c r="L252">
        <v>0.74</v>
      </c>
      <c r="N252" t="s">
        <v>2178</v>
      </c>
      <c r="O252" t="s">
        <v>1634</v>
      </c>
      <c r="P252" t="s">
        <v>1635</v>
      </c>
      <c r="Q252">
        <v>0</v>
      </c>
      <c r="R252" t="s">
        <v>1887</v>
      </c>
      <c r="W252" t="s">
        <v>1612</v>
      </c>
    </row>
    <row r="253" spans="1:23" x14ac:dyDescent="0.35">
      <c r="A253" t="s">
        <v>943</v>
      </c>
      <c r="B253" s="6">
        <v>45525.712557870371</v>
      </c>
      <c r="C253">
        <v>36</v>
      </c>
      <c r="D253">
        <v>0</v>
      </c>
      <c r="E253" t="s">
        <v>2177</v>
      </c>
      <c r="F253" t="b">
        <v>1</v>
      </c>
      <c r="G253">
        <v>36</v>
      </c>
      <c r="H253">
        <v>0</v>
      </c>
      <c r="I253" t="s">
        <v>2177</v>
      </c>
      <c r="K253" t="s">
        <v>944</v>
      </c>
      <c r="L253">
        <v>0.74</v>
      </c>
      <c r="N253" t="s">
        <v>2178</v>
      </c>
      <c r="O253" t="s">
        <v>1634</v>
      </c>
      <c r="P253" t="s">
        <v>1635</v>
      </c>
      <c r="Q253">
        <v>0</v>
      </c>
      <c r="R253" t="s">
        <v>1888</v>
      </c>
      <c r="W253" t="s">
        <v>1612</v>
      </c>
    </row>
    <row r="254" spans="1:23" x14ac:dyDescent="0.35">
      <c r="A254" t="s">
        <v>945</v>
      </c>
      <c r="B254" s="6">
        <v>45525.782118055555</v>
      </c>
      <c r="C254">
        <v>18</v>
      </c>
      <c r="D254">
        <v>0</v>
      </c>
      <c r="E254" t="s">
        <v>2177</v>
      </c>
      <c r="F254" t="b">
        <v>1</v>
      </c>
      <c r="G254">
        <v>18</v>
      </c>
      <c r="H254">
        <v>0</v>
      </c>
      <c r="I254" t="s">
        <v>2177</v>
      </c>
      <c r="K254" t="s">
        <v>946</v>
      </c>
      <c r="L254">
        <v>0.47</v>
      </c>
      <c r="N254" t="s">
        <v>2178</v>
      </c>
      <c r="O254" t="s">
        <v>1634</v>
      </c>
      <c r="P254" t="s">
        <v>1635</v>
      </c>
      <c r="Q254">
        <v>0</v>
      </c>
      <c r="R254" t="s">
        <v>1889</v>
      </c>
      <c r="W254" t="s">
        <v>1612</v>
      </c>
    </row>
    <row r="255" spans="1:23" x14ac:dyDescent="0.35">
      <c r="A255" t="s">
        <v>947</v>
      </c>
      <c r="B255" s="6">
        <v>45526.409803240742</v>
      </c>
      <c r="C255">
        <v>36</v>
      </c>
      <c r="D255">
        <v>0</v>
      </c>
      <c r="E255" t="s">
        <v>2177</v>
      </c>
      <c r="F255" t="b">
        <v>1</v>
      </c>
      <c r="G255">
        <v>36</v>
      </c>
      <c r="H255">
        <v>0</v>
      </c>
      <c r="I255" t="s">
        <v>2177</v>
      </c>
      <c r="K255" t="s">
        <v>948</v>
      </c>
      <c r="L255">
        <v>0.74</v>
      </c>
      <c r="N255" t="s">
        <v>2178</v>
      </c>
      <c r="O255" t="s">
        <v>1634</v>
      </c>
      <c r="P255" t="s">
        <v>1635</v>
      </c>
      <c r="Q255">
        <v>0</v>
      </c>
      <c r="R255" t="s">
        <v>1890</v>
      </c>
      <c r="W255" t="s">
        <v>1613</v>
      </c>
    </row>
    <row r="256" spans="1:23" x14ac:dyDescent="0.35">
      <c r="A256" t="s">
        <v>949</v>
      </c>
      <c r="B256" s="6">
        <v>45526.463969907411</v>
      </c>
      <c r="C256">
        <v>30</v>
      </c>
      <c r="D256">
        <v>0</v>
      </c>
      <c r="E256" t="s">
        <v>2177</v>
      </c>
      <c r="F256" t="b">
        <v>1</v>
      </c>
      <c r="G256">
        <v>30</v>
      </c>
      <c r="H256">
        <v>0</v>
      </c>
      <c r="I256" t="s">
        <v>2177</v>
      </c>
      <c r="K256" t="s">
        <v>950</v>
      </c>
      <c r="L256">
        <v>0.65</v>
      </c>
      <c r="N256" t="s">
        <v>2178</v>
      </c>
      <c r="O256" t="s">
        <v>1634</v>
      </c>
      <c r="P256" t="s">
        <v>1635</v>
      </c>
      <c r="Q256">
        <v>0</v>
      </c>
      <c r="R256" t="s">
        <v>1891</v>
      </c>
      <c r="W256" t="s">
        <v>1613</v>
      </c>
    </row>
    <row r="257" spans="1:23" x14ac:dyDescent="0.35">
      <c r="A257" t="s">
        <v>951</v>
      </c>
      <c r="B257" s="6">
        <v>45526.480185185188</v>
      </c>
      <c r="C257">
        <v>30</v>
      </c>
      <c r="D257">
        <v>0</v>
      </c>
      <c r="E257" t="s">
        <v>2177</v>
      </c>
      <c r="F257" t="b">
        <v>1</v>
      </c>
      <c r="G257">
        <v>30</v>
      </c>
      <c r="H257">
        <v>0</v>
      </c>
      <c r="I257" t="s">
        <v>2177</v>
      </c>
      <c r="K257" t="s">
        <v>952</v>
      </c>
      <c r="L257">
        <v>0.65</v>
      </c>
      <c r="N257" t="s">
        <v>2178</v>
      </c>
      <c r="O257" t="s">
        <v>1634</v>
      </c>
      <c r="P257" t="s">
        <v>1635</v>
      </c>
      <c r="Q257">
        <v>0</v>
      </c>
      <c r="R257" t="s">
        <v>1892</v>
      </c>
      <c r="W257" t="s">
        <v>1613</v>
      </c>
    </row>
    <row r="258" spans="1:23" x14ac:dyDescent="0.35">
      <c r="A258" t="s">
        <v>953</v>
      </c>
      <c r="B258" s="6">
        <v>45526.507071759261</v>
      </c>
      <c r="C258">
        <v>30</v>
      </c>
      <c r="D258">
        <v>0</v>
      </c>
      <c r="E258" t="s">
        <v>2177</v>
      </c>
      <c r="F258" t="b">
        <v>1</v>
      </c>
      <c r="G258">
        <v>30</v>
      </c>
      <c r="H258">
        <v>0</v>
      </c>
      <c r="I258" t="s">
        <v>2177</v>
      </c>
      <c r="K258" t="s">
        <v>954</v>
      </c>
      <c r="L258">
        <v>0.65</v>
      </c>
      <c r="N258" t="s">
        <v>2178</v>
      </c>
      <c r="O258" t="s">
        <v>1634</v>
      </c>
      <c r="P258" t="s">
        <v>1635</v>
      </c>
      <c r="Q258">
        <v>0</v>
      </c>
      <c r="R258" t="s">
        <v>1893</v>
      </c>
      <c r="W258" t="s">
        <v>1613</v>
      </c>
    </row>
    <row r="259" spans="1:23" x14ac:dyDescent="0.35">
      <c r="A259" t="s">
        <v>955</v>
      </c>
      <c r="B259" s="6">
        <v>45526.627534722225</v>
      </c>
      <c r="C259">
        <v>36</v>
      </c>
      <c r="D259">
        <v>0</v>
      </c>
      <c r="E259" t="s">
        <v>2177</v>
      </c>
      <c r="F259" t="b">
        <v>1</v>
      </c>
      <c r="G259">
        <v>36</v>
      </c>
      <c r="H259">
        <v>0</v>
      </c>
      <c r="I259" t="s">
        <v>2177</v>
      </c>
      <c r="K259" t="s">
        <v>956</v>
      </c>
      <c r="L259">
        <v>0.74</v>
      </c>
      <c r="N259" t="s">
        <v>2178</v>
      </c>
      <c r="O259" t="s">
        <v>1634</v>
      </c>
      <c r="P259" t="s">
        <v>1635</v>
      </c>
      <c r="Q259">
        <v>0</v>
      </c>
      <c r="R259" t="s">
        <v>1894</v>
      </c>
      <c r="W259" t="s">
        <v>1613</v>
      </c>
    </row>
    <row r="260" spans="1:23" x14ac:dyDescent="0.35">
      <c r="A260" t="s">
        <v>957</v>
      </c>
      <c r="B260" s="6">
        <v>45526.711145833331</v>
      </c>
      <c r="C260">
        <v>30</v>
      </c>
      <c r="D260">
        <v>0</v>
      </c>
      <c r="E260" t="s">
        <v>2177</v>
      </c>
      <c r="F260" t="b">
        <v>1</v>
      </c>
      <c r="G260">
        <v>30</v>
      </c>
      <c r="H260">
        <v>0</v>
      </c>
      <c r="I260" t="s">
        <v>2177</v>
      </c>
      <c r="K260" t="s">
        <v>958</v>
      </c>
      <c r="L260">
        <v>0.65</v>
      </c>
      <c r="N260" t="s">
        <v>2178</v>
      </c>
      <c r="O260" t="s">
        <v>1634</v>
      </c>
      <c r="P260" t="s">
        <v>1635</v>
      </c>
      <c r="Q260">
        <v>0</v>
      </c>
      <c r="R260" t="s">
        <v>1895</v>
      </c>
      <c r="W260" t="s">
        <v>1613</v>
      </c>
    </row>
    <row r="261" spans="1:23" x14ac:dyDescent="0.35">
      <c r="A261" t="s">
        <v>959</v>
      </c>
      <c r="B261" s="6">
        <v>45526.842534722222</v>
      </c>
      <c r="C261">
        <v>30</v>
      </c>
      <c r="D261">
        <v>0</v>
      </c>
      <c r="E261" t="s">
        <v>2177</v>
      </c>
      <c r="F261" t="b">
        <v>1</v>
      </c>
      <c r="G261">
        <v>30</v>
      </c>
      <c r="H261">
        <v>0</v>
      </c>
      <c r="I261" t="s">
        <v>2177</v>
      </c>
      <c r="K261" t="s">
        <v>960</v>
      </c>
      <c r="L261">
        <v>0.65</v>
      </c>
      <c r="N261" t="s">
        <v>2178</v>
      </c>
      <c r="O261" t="s">
        <v>1634</v>
      </c>
      <c r="P261" t="s">
        <v>1635</v>
      </c>
      <c r="Q261">
        <v>0</v>
      </c>
      <c r="R261" t="s">
        <v>1896</v>
      </c>
      <c r="W261" t="s">
        <v>1613</v>
      </c>
    </row>
    <row r="262" spans="1:23" x14ac:dyDescent="0.35">
      <c r="A262" t="s">
        <v>961</v>
      </c>
      <c r="B262" s="6">
        <v>45527.340405092589</v>
      </c>
      <c r="C262">
        <v>30</v>
      </c>
      <c r="D262">
        <v>0</v>
      </c>
      <c r="E262" t="s">
        <v>2177</v>
      </c>
      <c r="F262" t="b">
        <v>1</v>
      </c>
      <c r="G262">
        <v>30</v>
      </c>
      <c r="H262">
        <v>0</v>
      </c>
      <c r="I262" t="s">
        <v>2177</v>
      </c>
      <c r="K262" t="s">
        <v>962</v>
      </c>
      <c r="L262">
        <v>0.65</v>
      </c>
      <c r="N262" t="s">
        <v>2178</v>
      </c>
      <c r="O262" t="s">
        <v>1634</v>
      </c>
      <c r="P262" t="s">
        <v>1635</v>
      </c>
      <c r="Q262">
        <v>0</v>
      </c>
      <c r="R262" t="s">
        <v>1897</v>
      </c>
      <c r="W262" t="s">
        <v>1614</v>
      </c>
    </row>
    <row r="263" spans="1:23" x14ac:dyDescent="0.35">
      <c r="A263" t="s">
        <v>963</v>
      </c>
      <c r="B263" s="6">
        <v>45527.376192129632</v>
      </c>
      <c r="C263">
        <v>30</v>
      </c>
      <c r="D263">
        <v>0</v>
      </c>
      <c r="E263" t="s">
        <v>2177</v>
      </c>
      <c r="F263" t="b">
        <v>1</v>
      </c>
      <c r="G263">
        <v>30</v>
      </c>
      <c r="H263">
        <v>0</v>
      </c>
      <c r="I263" t="s">
        <v>2177</v>
      </c>
      <c r="K263" t="s">
        <v>964</v>
      </c>
      <c r="L263">
        <v>0.65</v>
      </c>
      <c r="N263" t="s">
        <v>2178</v>
      </c>
      <c r="O263" t="s">
        <v>1634</v>
      </c>
      <c r="P263" t="s">
        <v>1635</v>
      </c>
      <c r="Q263">
        <v>0</v>
      </c>
      <c r="R263" t="s">
        <v>1898</v>
      </c>
      <c r="W263" t="s">
        <v>1614</v>
      </c>
    </row>
    <row r="264" spans="1:23" x14ac:dyDescent="0.35">
      <c r="A264" t="s">
        <v>965</v>
      </c>
      <c r="B264" s="6">
        <v>45527.412800925929</v>
      </c>
      <c r="C264">
        <v>30</v>
      </c>
      <c r="D264">
        <v>0</v>
      </c>
      <c r="E264" t="s">
        <v>2177</v>
      </c>
      <c r="F264" t="b">
        <v>1</v>
      </c>
      <c r="G264">
        <v>30</v>
      </c>
      <c r="H264">
        <v>0</v>
      </c>
      <c r="I264" t="s">
        <v>2177</v>
      </c>
      <c r="K264" t="s">
        <v>966</v>
      </c>
      <c r="L264">
        <v>0.65</v>
      </c>
      <c r="N264" t="s">
        <v>2178</v>
      </c>
      <c r="O264" t="s">
        <v>1634</v>
      </c>
      <c r="P264" t="s">
        <v>1635</v>
      </c>
      <c r="Q264">
        <v>0</v>
      </c>
      <c r="R264" t="s">
        <v>1899</v>
      </c>
      <c r="W264" t="s">
        <v>1614</v>
      </c>
    </row>
    <row r="265" spans="1:23" x14ac:dyDescent="0.35">
      <c r="A265" t="s">
        <v>967</v>
      </c>
      <c r="B265" s="6">
        <v>45527.457557870373</v>
      </c>
      <c r="C265">
        <v>36</v>
      </c>
      <c r="D265">
        <v>0</v>
      </c>
      <c r="E265" t="s">
        <v>2177</v>
      </c>
      <c r="F265" t="b">
        <v>1</v>
      </c>
      <c r="G265">
        <v>36</v>
      </c>
      <c r="H265">
        <v>0</v>
      </c>
      <c r="I265" t="s">
        <v>2177</v>
      </c>
      <c r="K265" t="s">
        <v>968</v>
      </c>
      <c r="L265">
        <v>0.63</v>
      </c>
      <c r="N265" t="s">
        <v>2178</v>
      </c>
      <c r="O265" t="s">
        <v>1634</v>
      </c>
      <c r="P265" t="s">
        <v>1635</v>
      </c>
      <c r="Q265">
        <v>0</v>
      </c>
      <c r="R265" t="s">
        <v>1900</v>
      </c>
      <c r="W265" t="s">
        <v>1614</v>
      </c>
    </row>
    <row r="266" spans="1:23" x14ac:dyDescent="0.35">
      <c r="A266" t="s">
        <v>969</v>
      </c>
      <c r="B266" s="6">
        <v>45527.57508101852</v>
      </c>
      <c r="C266">
        <v>30</v>
      </c>
      <c r="D266">
        <v>0</v>
      </c>
      <c r="E266" t="s">
        <v>2177</v>
      </c>
      <c r="F266" t="b">
        <v>1</v>
      </c>
      <c r="G266">
        <v>30</v>
      </c>
      <c r="H266">
        <v>0</v>
      </c>
      <c r="I266" t="s">
        <v>2177</v>
      </c>
      <c r="K266" t="s">
        <v>970</v>
      </c>
      <c r="L266">
        <v>0.65</v>
      </c>
      <c r="N266" t="s">
        <v>2178</v>
      </c>
      <c r="O266" t="s">
        <v>1634</v>
      </c>
      <c r="P266" t="s">
        <v>1635</v>
      </c>
      <c r="Q266">
        <v>0</v>
      </c>
      <c r="R266" t="s">
        <v>1901</v>
      </c>
      <c r="W266" t="s">
        <v>1614</v>
      </c>
    </row>
    <row r="267" spans="1:23" x14ac:dyDescent="0.35">
      <c r="A267" t="s">
        <v>971</v>
      </c>
      <c r="B267" s="6">
        <v>45527.771516203706</v>
      </c>
      <c r="C267">
        <v>36</v>
      </c>
      <c r="D267">
        <v>0</v>
      </c>
      <c r="E267" t="s">
        <v>2177</v>
      </c>
      <c r="F267" t="b">
        <v>1</v>
      </c>
      <c r="G267">
        <v>36</v>
      </c>
      <c r="H267">
        <v>0</v>
      </c>
      <c r="I267" t="s">
        <v>2177</v>
      </c>
      <c r="K267" t="s">
        <v>972</v>
      </c>
      <c r="L267">
        <v>0.74</v>
      </c>
      <c r="N267" t="s">
        <v>2178</v>
      </c>
      <c r="O267" t="s">
        <v>1634</v>
      </c>
      <c r="P267" t="s">
        <v>1635</v>
      </c>
      <c r="Q267">
        <v>0</v>
      </c>
      <c r="R267" t="s">
        <v>1902</v>
      </c>
      <c r="W267" t="s">
        <v>1614</v>
      </c>
    </row>
    <row r="268" spans="1:23" x14ac:dyDescent="0.35">
      <c r="A268" t="s">
        <v>974</v>
      </c>
      <c r="B268" s="6">
        <v>45528.201284722221</v>
      </c>
      <c r="C268">
        <v>18</v>
      </c>
      <c r="D268">
        <v>0</v>
      </c>
      <c r="E268" t="s">
        <v>2177</v>
      </c>
      <c r="F268" t="b">
        <v>1</v>
      </c>
      <c r="G268">
        <v>18</v>
      </c>
      <c r="H268">
        <v>0</v>
      </c>
      <c r="I268" t="s">
        <v>2177</v>
      </c>
      <c r="K268" t="s">
        <v>973</v>
      </c>
      <c r="L268">
        <v>0.47</v>
      </c>
      <c r="N268" t="s">
        <v>2178</v>
      </c>
      <c r="O268" t="s">
        <v>1634</v>
      </c>
      <c r="P268" t="s">
        <v>1635</v>
      </c>
      <c r="Q268">
        <v>0</v>
      </c>
      <c r="R268" t="s">
        <v>1903</v>
      </c>
      <c r="W268" t="s">
        <v>1615</v>
      </c>
    </row>
    <row r="269" spans="1:23" x14ac:dyDescent="0.35">
      <c r="A269" t="s">
        <v>975</v>
      </c>
      <c r="B269" s="6">
        <v>45528.344259259262</v>
      </c>
      <c r="C269">
        <v>36</v>
      </c>
      <c r="D269">
        <v>0</v>
      </c>
      <c r="E269" t="s">
        <v>2177</v>
      </c>
      <c r="F269" t="b">
        <v>1</v>
      </c>
      <c r="G269">
        <v>36</v>
      </c>
      <c r="H269">
        <v>0</v>
      </c>
      <c r="I269" t="s">
        <v>2177</v>
      </c>
      <c r="K269" t="s">
        <v>976</v>
      </c>
      <c r="L269">
        <v>0.74</v>
      </c>
      <c r="N269" t="s">
        <v>2178</v>
      </c>
      <c r="O269" t="s">
        <v>1634</v>
      </c>
      <c r="P269" t="s">
        <v>1635</v>
      </c>
      <c r="Q269">
        <v>0</v>
      </c>
      <c r="R269" t="s">
        <v>1904</v>
      </c>
      <c r="W269" t="s">
        <v>1615</v>
      </c>
    </row>
    <row r="270" spans="1:23" x14ac:dyDescent="0.35">
      <c r="A270" t="s">
        <v>977</v>
      </c>
      <c r="B270" s="6">
        <v>45528.646527777775</v>
      </c>
      <c r="C270">
        <v>36</v>
      </c>
      <c r="D270">
        <v>0</v>
      </c>
      <c r="E270" t="s">
        <v>2177</v>
      </c>
      <c r="F270" t="b">
        <v>1</v>
      </c>
      <c r="G270">
        <v>36</v>
      </c>
      <c r="H270">
        <v>0</v>
      </c>
      <c r="I270" t="s">
        <v>2177</v>
      </c>
      <c r="K270" t="s">
        <v>978</v>
      </c>
      <c r="L270">
        <v>0.74</v>
      </c>
      <c r="N270" t="s">
        <v>2178</v>
      </c>
      <c r="O270" t="s">
        <v>1634</v>
      </c>
      <c r="P270" t="s">
        <v>1635</v>
      </c>
      <c r="Q270">
        <v>0</v>
      </c>
      <c r="R270" t="s">
        <v>1905</v>
      </c>
      <c r="W270" t="s">
        <v>1615</v>
      </c>
    </row>
    <row r="271" spans="1:23" x14ac:dyDescent="0.35">
      <c r="A271" t="s">
        <v>979</v>
      </c>
      <c r="B271" s="6">
        <v>45529.403993055559</v>
      </c>
      <c r="C271">
        <v>30</v>
      </c>
      <c r="D271">
        <v>0</v>
      </c>
      <c r="E271" t="s">
        <v>2177</v>
      </c>
      <c r="F271" t="b">
        <v>1</v>
      </c>
      <c r="G271">
        <v>30</v>
      </c>
      <c r="H271">
        <v>0</v>
      </c>
      <c r="I271" t="s">
        <v>2177</v>
      </c>
      <c r="K271" t="s">
        <v>980</v>
      </c>
      <c r="L271">
        <v>0.65</v>
      </c>
      <c r="N271" t="s">
        <v>2178</v>
      </c>
      <c r="O271" t="s">
        <v>1634</v>
      </c>
      <c r="P271" t="s">
        <v>1635</v>
      </c>
      <c r="Q271">
        <v>0</v>
      </c>
      <c r="R271" t="s">
        <v>1906</v>
      </c>
      <c r="W271" t="s">
        <v>1615</v>
      </c>
    </row>
    <row r="272" spans="1:23" x14ac:dyDescent="0.35">
      <c r="A272" t="s">
        <v>981</v>
      </c>
      <c r="B272" s="6">
        <v>45529.569849537038</v>
      </c>
      <c r="C272">
        <v>36</v>
      </c>
      <c r="D272">
        <v>0</v>
      </c>
      <c r="E272" t="s">
        <v>2177</v>
      </c>
      <c r="F272" t="b">
        <v>1</v>
      </c>
      <c r="G272">
        <v>36</v>
      </c>
      <c r="H272">
        <v>0</v>
      </c>
      <c r="I272" t="s">
        <v>2177</v>
      </c>
      <c r="K272" t="s">
        <v>982</v>
      </c>
      <c r="L272">
        <v>0.74</v>
      </c>
      <c r="N272" t="s">
        <v>2178</v>
      </c>
      <c r="O272" t="s">
        <v>1634</v>
      </c>
      <c r="P272" t="s">
        <v>1635</v>
      </c>
      <c r="Q272">
        <v>0</v>
      </c>
      <c r="R272" t="s">
        <v>1907</v>
      </c>
      <c r="W272" t="s">
        <v>1615</v>
      </c>
    </row>
    <row r="273" spans="1:23" x14ac:dyDescent="0.35">
      <c r="A273" t="s">
        <v>983</v>
      </c>
      <c r="B273" s="6">
        <v>45529.579872685186</v>
      </c>
      <c r="C273">
        <v>30</v>
      </c>
      <c r="D273">
        <v>0</v>
      </c>
      <c r="E273" t="s">
        <v>2177</v>
      </c>
      <c r="F273" t="b">
        <v>1</v>
      </c>
      <c r="G273">
        <v>30</v>
      </c>
      <c r="H273">
        <v>0</v>
      </c>
      <c r="I273" t="s">
        <v>2177</v>
      </c>
      <c r="K273" t="s">
        <v>984</v>
      </c>
      <c r="L273">
        <v>0.65</v>
      </c>
      <c r="N273" t="s">
        <v>2178</v>
      </c>
      <c r="O273" t="s">
        <v>1634</v>
      </c>
      <c r="P273" t="s">
        <v>1635</v>
      </c>
      <c r="Q273">
        <v>0</v>
      </c>
      <c r="R273" t="s">
        <v>1908</v>
      </c>
      <c r="W273" t="s">
        <v>1615</v>
      </c>
    </row>
    <row r="274" spans="1:23" x14ac:dyDescent="0.35">
      <c r="A274" t="s">
        <v>985</v>
      </c>
      <c r="B274" s="6">
        <v>45529.782592592594</v>
      </c>
      <c r="C274">
        <v>36</v>
      </c>
      <c r="D274">
        <v>0</v>
      </c>
      <c r="E274" t="s">
        <v>2177</v>
      </c>
      <c r="F274" t="b">
        <v>1</v>
      </c>
      <c r="G274">
        <v>36</v>
      </c>
      <c r="H274">
        <v>0</v>
      </c>
      <c r="I274" t="s">
        <v>2177</v>
      </c>
      <c r="K274" t="s">
        <v>986</v>
      </c>
      <c r="L274">
        <v>0.88</v>
      </c>
      <c r="N274" t="s">
        <v>2178</v>
      </c>
      <c r="O274" t="s">
        <v>1634</v>
      </c>
      <c r="P274" t="s">
        <v>1635</v>
      </c>
      <c r="Q274">
        <v>0</v>
      </c>
      <c r="R274" t="s">
        <v>1909</v>
      </c>
      <c r="W274" t="s">
        <v>1615</v>
      </c>
    </row>
    <row r="275" spans="1:23" x14ac:dyDescent="0.35">
      <c r="A275" t="s">
        <v>987</v>
      </c>
      <c r="B275" s="6">
        <v>45530.404374999998</v>
      </c>
      <c r="C275">
        <v>36</v>
      </c>
      <c r="D275">
        <v>0</v>
      </c>
      <c r="E275" t="s">
        <v>2177</v>
      </c>
      <c r="F275" t="b">
        <v>1</v>
      </c>
      <c r="G275">
        <v>36</v>
      </c>
      <c r="H275">
        <v>0</v>
      </c>
      <c r="I275" t="s">
        <v>2177</v>
      </c>
      <c r="K275" t="s">
        <v>988</v>
      </c>
      <c r="L275">
        <v>0.74</v>
      </c>
      <c r="N275" t="s">
        <v>2178</v>
      </c>
      <c r="O275" t="s">
        <v>1634</v>
      </c>
      <c r="P275" t="s">
        <v>1635</v>
      </c>
      <c r="Q275">
        <v>0</v>
      </c>
      <c r="R275" t="s">
        <v>1910</v>
      </c>
      <c r="W275" t="s">
        <v>1615</v>
      </c>
    </row>
    <row r="276" spans="1:23" x14ac:dyDescent="0.35">
      <c r="A276" t="s">
        <v>989</v>
      </c>
      <c r="B276" s="6">
        <v>45530.41033564815</v>
      </c>
      <c r="C276">
        <v>36</v>
      </c>
      <c r="D276">
        <v>0</v>
      </c>
      <c r="E276" t="s">
        <v>2177</v>
      </c>
      <c r="F276" t="b">
        <v>1</v>
      </c>
      <c r="G276">
        <v>36</v>
      </c>
      <c r="H276">
        <v>0</v>
      </c>
      <c r="I276" t="s">
        <v>2177</v>
      </c>
      <c r="K276" t="s">
        <v>990</v>
      </c>
      <c r="L276">
        <v>0.74</v>
      </c>
      <c r="N276" t="s">
        <v>2178</v>
      </c>
      <c r="O276" t="s">
        <v>1634</v>
      </c>
      <c r="P276" t="s">
        <v>1635</v>
      </c>
      <c r="Q276">
        <v>0</v>
      </c>
      <c r="R276" t="s">
        <v>1911</v>
      </c>
      <c r="W276" t="s">
        <v>1615</v>
      </c>
    </row>
    <row r="277" spans="1:23" x14ac:dyDescent="0.35">
      <c r="A277" t="s">
        <v>991</v>
      </c>
      <c r="B277" s="6">
        <v>45530.423761574071</v>
      </c>
      <c r="C277">
        <v>15</v>
      </c>
      <c r="D277">
        <v>0</v>
      </c>
      <c r="E277" t="s">
        <v>2177</v>
      </c>
      <c r="F277" t="b">
        <v>1</v>
      </c>
      <c r="G277">
        <v>15</v>
      </c>
      <c r="H277">
        <v>0</v>
      </c>
      <c r="I277" t="s">
        <v>2177</v>
      </c>
      <c r="K277" t="s">
        <v>992</v>
      </c>
      <c r="L277">
        <v>0.43</v>
      </c>
      <c r="N277" t="s">
        <v>2178</v>
      </c>
      <c r="O277" t="s">
        <v>1634</v>
      </c>
      <c r="P277" t="s">
        <v>1635</v>
      </c>
      <c r="Q277">
        <v>0</v>
      </c>
      <c r="R277" t="s">
        <v>1912</v>
      </c>
      <c r="W277" t="s">
        <v>1615</v>
      </c>
    </row>
    <row r="278" spans="1:23" x14ac:dyDescent="0.35">
      <c r="A278" t="s">
        <v>993</v>
      </c>
      <c r="B278" s="6">
        <v>45530.472372685188</v>
      </c>
      <c r="C278">
        <v>15</v>
      </c>
      <c r="D278">
        <v>0</v>
      </c>
      <c r="E278" t="s">
        <v>2177</v>
      </c>
      <c r="F278" t="b">
        <v>1</v>
      </c>
      <c r="G278">
        <v>15</v>
      </c>
      <c r="H278">
        <v>0</v>
      </c>
      <c r="I278" t="s">
        <v>2177</v>
      </c>
      <c r="K278" t="s">
        <v>994</v>
      </c>
      <c r="L278">
        <v>0.43</v>
      </c>
      <c r="N278" t="s">
        <v>2178</v>
      </c>
      <c r="O278" t="s">
        <v>1634</v>
      </c>
      <c r="P278" t="s">
        <v>1635</v>
      </c>
      <c r="Q278">
        <v>0</v>
      </c>
      <c r="R278" t="s">
        <v>1913</v>
      </c>
      <c r="W278" t="s">
        <v>1615</v>
      </c>
    </row>
    <row r="279" spans="1:23" x14ac:dyDescent="0.35">
      <c r="A279" t="s">
        <v>995</v>
      </c>
      <c r="B279" s="6">
        <v>45530.506956018522</v>
      </c>
      <c r="C279">
        <v>36</v>
      </c>
      <c r="D279">
        <v>0</v>
      </c>
      <c r="E279" t="s">
        <v>2177</v>
      </c>
      <c r="F279" t="b">
        <v>1</v>
      </c>
      <c r="G279">
        <v>36</v>
      </c>
      <c r="H279">
        <v>0</v>
      </c>
      <c r="I279" t="s">
        <v>2177</v>
      </c>
      <c r="K279" t="s">
        <v>996</v>
      </c>
      <c r="L279">
        <v>0.74</v>
      </c>
      <c r="N279" t="s">
        <v>2178</v>
      </c>
      <c r="O279" t="s">
        <v>1634</v>
      </c>
      <c r="P279" t="s">
        <v>1635</v>
      </c>
      <c r="Q279">
        <v>0</v>
      </c>
      <c r="R279" t="s">
        <v>1914</v>
      </c>
      <c r="W279" t="s">
        <v>1615</v>
      </c>
    </row>
    <row r="280" spans="1:23" x14ac:dyDescent="0.35">
      <c r="A280" t="s">
        <v>997</v>
      </c>
      <c r="B280" s="6">
        <v>45530.693969907406</v>
      </c>
      <c r="C280">
        <v>30</v>
      </c>
      <c r="D280">
        <v>0</v>
      </c>
      <c r="E280" t="s">
        <v>2177</v>
      </c>
      <c r="F280" t="b">
        <v>1</v>
      </c>
      <c r="G280">
        <v>30</v>
      </c>
      <c r="H280">
        <v>0</v>
      </c>
      <c r="I280" t="s">
        <v>2177</v>
      </c>
      <c r="K280" t="s">
        <v>998</v>
      </c>
      <c r="L280">
        <v>0.65</v>
      </c>
      <c r="N280" t="s">
        <v>2178</v>
      </c>
      <c r="O280" t="s">
        <v>1634</v>
      </c>
      <c r="P280" t="s">
        <v>1635</v>
      </c>
      <c r="Q280">
        <v>0</v>
      </c>
      <c r="R280" t="s">
        <v>1915</v>
      </c>
      <c r="W280" t="s">
        <v>1615</v>
      </c>
    </row>
    <row r="281" spans="1:23" x14ac:dyDescent="0.35">
      <c r="A281" t="s">
        <v>999</v>
      </c>
      <c r="B281" s="6">
        <v>45530.700983796298</v>
      </c>
      <c r="C281">
        <v>15</v>
      </c>
      <c r="D281">
        <v>0</v>
      </c>
      <c r="E281" t="s">
        <v>2177</v>
      </c>
      <c r="F281" t="b">
        <v>1</v>
      </c>
      <c r="G281">
        <v>15</v>
      </c>
      <c r="H281">
        <v>0</v>
      </c>
      <c r="I281" t="s">
        <v>2177</v>
      </c>
      <c r="K281" t="s">
        <v>1000</v>
      </c>
      <c r="L281">
        <v>0.43</v>
      </c>
      <c r="N281" t="s">
        <v>2178</v>
      </c>
      <c r="O281" t="s">
        <v>1634</v>
      </c>
      <c r="P281" t="s">
        <v>1635</v>
      </c>
      <c r="Q281">
        <v>0</v>
      </c>
      <c r="R281" t="s">
        <v>1916</v>
      </c>
      <c r="W281" t="s">
        <v>1615</v>
      </c>
    </row>
    <row r="282" spans="1:23" x14ac:dyDescent="0.35">
      <c r="A282" t="s">
        <v>1001</v>
      </c>
      <c r="B282" s="6">
        <v>45531.484016203707</v>
      </c>
      <c r="C282">
        <v>30</v>
      </c>
      <c r="D282">
        <v>0</v>
      </c>
      <c r="E282" t="s">
        <v>2177</v>
      </c>
      <c r="F282" t="b">
        <v>1</v>
      </c>
      <c r="G282">
        <v>30</v>
      </c>
      <c r="H282">
        <v>0</v>
      </c>
      <c r="I282" t="s">
        <v>2177</v>
      </c>
      <c r="K282" t="s">
        <v>1002</v>
      </c>
      <c r="L282">
        <v>0.65</v>
      </c>
      <c r="N282" t="s">
        <v>2178</v>
      </c>
      <c r="O282" t="s">
        <v>1634</v>
      </c>
      <c r="P282" t="s">
        <v>1635</v>
      </c>
      <c r="Q282">
        <v>0</v>
      </c>
      <c r="R282" t="s">
        <v>1917</v>
      </c>
      <c r="W282" t="s">
        <v>1615</v>
      </c>
    </row>
    <row r="283" spans="1:23" x14ac:dyDescent="0.35">
      <c r="A283" t="s">
        <v>1003</v>
      </c>
      <c r="B283" s="6">
        <v>45531.48474537037</v>
      </c>
      <c r="C283">
        <v>30</v>
      </c>
      <c r="D283">
        <v>0</v>
      </c>
      <c r="E283" t="s">
        <v>2177</v>
      </c>
      <c r="F283" t="b">
        <v>1</v>
      </c>
      <c r="G283">
        <v>30</v>
      </c>
      <c r="H283">
        <v>0</v>
      </c>
      <c r="I283" t="s">
        <v>2177</v>
      </c>
      <c r="K283" t="s">
        <v>1004</v>
      </c>
      <c r="L283">
        <v>0.65</v>
      </c>
      <c r="N283" t="s">
        <v>2178</v>
      </c>
      <c r="O283" t="s">
        <v>1634</v>
      </c>
      <c r="P283" t="s">
        <v>1635</v>
      </c>
      <c r="Q283">
        <v>0</v>
      </c>
      <c r="R283" t="s">
        <v>1918</v>
      </c>
      <c r="W283" t="s">
        <v>1615</v>
      </c>
    </row>
    <row r="284" spans="1:23" x14ac:dyDescent="0.35">
      <c r="A284" t="s">
        <v>1005</v>
      </c>
      <c r="B284" s="6">
        <v>45531.517870370371</v>
      </c>
      <c r="C284">
        <v>36</v>
      </c>
      <c r="D284">
        <v>0</v>
      </c>
      <c r="E284" t="s">
        <v>2177</v>
      </c>
      <c r="F284" t="b">
        <v>1</v>
      </c>
      <c r="G284">
        <v>36</v>
      </c>
      <c r="H284">
        <v>0</v>
      </c>
      <c r="I284" t="s">
        <v>2177</v>
      </c>
      <c r="K284" t="s">
        <v>1006</v>
      </c>
      <c r="L284">
        <v>0.74</v>
      </c>
      <c r="N284" t="s">
        <v>2178</v>
      </c>
      <c r="O284" t="s">
        <v>1634</v>
      </c>
      <c r="P284" t="s">
        <v>1635</v>
      </c>
      <c r="Q284">
        <v>0</v>
      </c>
      <c r="R284" t="s">
        <v>1919</v>
      </c>
      <c r="W284" t="s">
        <v>1615</v>
      </c>
    </row>
    <row r="285" spans="1:23" x14ac:dyDescent="0.35">
      <c r="A285" t="s">
        <v>1007</v>
      </c>
      <c r="B285" s="6">
        <v>45531.520740740743</v>
      </c>
      <c r="C285">
        <v>36</v>
      </c>
      <c r="D285">
        <v>0</v>
      </c>
      <c r="E285" t="s">
        <v>2177</v>
      </c>
      <c r="F285" t="b">
        <v>1</v>
      </c>
      <c r="G285">
        <v>36</v>
      </c>
      <c r="H285">
        <v>0</v>
      </c>
      <c r="I285" t="s">
        <v>2177</v>
      </c>
      <c r="K285" t="s">
        <v>1008</v>
      </c>
      <c r="L285">
        <v>0.74</v>
      </c>
      <c r="N285" t="s">
        <v>2178</v>
      </c>
      <c r="O285" t="s">
        <v>1634</v>
      </c>
      <c r="P285" t="s">
        <v>1635</v>
      </c>
      <c r="Q285">
        <v>0</v>
      </c>
      <c r="R285" t="s">
        <v>1920</v>
      </c>
      <c r="W285" t="s">
        <v>1615</v>
      </c>
    </row>
    <row r="286" spans="1:23" x14ac:dyDescent="0.35">
      <c r="A286" t="s">
        <v>1009</v>
      </c>
      <c r="B286" s="6">
        <v>45531.535532407404</v>
      </c>
      <c r="C286">
        <v>15</v>
      </c>
      <c r="D286">
        <v>0</v>
      </c>
      <c r="E286" t="s">
        <v>2177</v>
      </c>
      <c r="F286" t="b">
        <v>1</v>
      </c>
      <c r="G286">
        <v>15</v>
      </c>
      <c r="H286">
        <v>0</v>
      </c>
      <c r="I286" t="s">
        <v>2177</v>
      </c>
      <c r="K286" t="s">
        <v>1010</v>
      </c>
      <c r="L286">
        <v>0.43</v>
      </c>
      <c r="N286" t="s">
        <v>2178</v>
      </c>
      <c r="O286" t="s">
        <v>1634</v>
      </c>
      <c r="P286" t="s">
        <v>1635</v>
      </c>
      <c r="Q286">
        <v>0</v>
      </c>
      <c r="R286" t="s">
        <v>1921</v>
      </c>
      <c r="W286" t="s">
        <v>1615</v>
      </c>
    </row>
    <row r="287" spans="1:23" x14ac:dyDescent="0.35">
      <c r="A287" t="s">
        <v>1011</v>
      </c>
      <c r="B287" s="6">
        <v>45531.547442129631</v>
      </c>
      <c r="C287">
        <v>36</v>
      </c>
      <c r="D287">
        <v>0</v>
      </c>
      <c r="E287" t="s">
        <v>2177</v>
      </c>
      <c r="F287" t="b">
        <v>1</v>
      </c>
      <c r="G287">
        <v>36</v>
      </c>
      <c r="H287">
        <v>0</v>
      </c>
      <c r="I287" t="s">
        <v>2177</v>
      </c>
      <c r="K287" t="s">
        <v>1012</v>
      </c>
      <c r="L287">
        <v>0.74</v>
      </c>
      <c r="N287" t="s">
        <v>2178</v>
      </c>
      <c r="O287" t="s">
        <v>1634</v>
      </c>
      <c r="P287" t="s">
        <v>1635</v>
      </c>
      <c r="Q287">
        <v>0</v>
      </c>
      <c r="R287" t="s">
        <v>1922</v>
      </c>
      <c r="W287" t="s">
        <v>1615</v>
      </c>
    </row>
    <row r="288" spans="1:23" x14ac:dyDescent="0.35">
      <c r="A288" t="s">
        <v>1013</v>
      </c>
      <c r="B288" s="6">
        <v>45531.788206018522</v>
      </c>
      <c r="C288">
        <v>36</v>
      </c>
      <c r="D288">
        <v>0</v>
      </c>
      <c r="E288" t="s">
        <v>2177</v>
      </c>
      <c r="F288" t="b">
        <v>1</v>
      </c>
      <c r="G288">
        <v>36</v>
      </c>
      <c r="H288">
        <v>0</v>
      </c>
      <c r="I288" t="s">
        <v>2177</v>
      </c>
      <c r="K288" t="s">
        <v>1014</v>
      </c>
      <c r="L288">
        <v>0.74</v>
      </c>
      <c r="N288" t="s">
        <v>2178</v>
      </c>
      <c r="O288" t="s">
        <v>1634</v>
      </c>
      <c r="P288" t="s">
        <v>1635</v>
      </c>
      <c r="Q288">
        <v>0</v>
      </c>
      <c r="R288" t="s">
        <v>1923</v>
      </c>
      <c r="W288" t="s">
        <v>1615</v>
      </c>
    </row>
    <row r="289" spans="1:23" x14ac:dyDescent="0.35">
      <c r="A289" t="s">
        <v>1015</v>
      </c>
      <c r="B289" s="6">
        <v>45531.880462962959</v>
      </c>
      <c r="C289">
        <v>36</v>
      </c>
      <c r="D289">
        <v>0</v>
      </c>
      <c r="E289" t="s">
        <v>2177</v>
      </c>
      <c r="F289" t="b">
        <v>1</v>
      </c>
      <c r="G289">
        <v>36</v>
      </c>
      <c r="H289">
        <v>0</v>
      </c>
      <c r="I289" t="s">
        <v>2177</v>
      </c>
      <c r="K289" t="s">
        <v>1016</v>
      </c>
      <c r="L289">
        <v>0.63</v>
      </c>
      <c r="N289" t="s">
        <v>2178</v>
      </c>
      <c r="O289" t="s">
        <v>1634</v>
      </c>
      <c r="P289" t="s">
        <v>1635</v>
      </c>
      <c r="Q289">
        <v>0</v>
      </c>
      <c r="R289" t="s">
        <v>1924</v>
      </c>
      <c r="W289" t="s">
        <v>1615</v>
      </c>
    </row>
    <row r="290" spans="1:23" x14ac:dyDescent="0.35">
      <c r="A290" t="s">
        <v>1017</v>
      </c>
      <c r="B290" s="6">
        <v>45531.907372685186</v>
      </c>
      <c r="C290">
        <v>30</v>
      </c>
      <c r="D290">
        <v>0</v>
      </c>
      <c r="E290" t="s">
        <v>2177</v>
      </c>
      <c r="F290" t="b">
        <v>1</v>
      </c>
      <c r="G290">
        <v>30</v>
      </c>
      <c r="H290">
        <v>0</v>
      </c>
      <c r="I290" t="s">
        <v>2177</v>
      </c>
      <c r="K290" t="s">
        <v>1018</v>
      </c>
      <c r="L290">
        <v>0.86</v>
      </c>
      <c r="N290" t="s">
        <v>2178</v>
      </c>
      <c r="O290" t="s">
        <v>1634</v>
      </c>
      <c r="P290" t="s">
        <v>1635</v>
      </c>
      <c r="Q290">
        <v>0</v>
      </c>
      <c r="R290" t="s">
        <v>1925</v>
      </c>
      <c r="S290" t="s">
        <v>1616</v>
      </c>
      <c r="T290" t="s">
        <v>1617</v>
      </c>
      <c r="U290" t="s">
        <v>1618</v>
      </c>
      <c r="V290" t="s">
        <v>1619</v>
      </c>
      <c r="W290" t="s">
        <v>1615</v>
      </c>
    </row>
    <row r="291" spans="1:23" x14ac:dyDescent="0.35">
      <c r="A291" t="s">
        <v>1019</v>
      </c>
      <c r="B291" s="6">
        <v>45532.310057870367</v>
      </c>
      <c r="C291">
        <v>18</v>
      </c>
      <c r="D291">
        <v>0</v>
      </c>
      <c r="E291" t="s">
        <v>2177</v>
      </c>
      <c r="F291" t="b">
        <v>1</v>
      </c>
      <c r="G291">
        <v>18</v>
      </c>
      <c r="H291">
        <v>0</v>
      </c>
      <c r="I291" t="s">
        <v>2177</v>
      </c>
      <c r="K291" t="s">
        <v>1020</v>
      </c>
      <c r="L291">
        <v>0.47</v>
      </c>
      <c r="N291" t="s">
        <v>2178</v>
      </c>
      <c r="O291" t="s">
        <v>1634</v>
      </c>
      <c r="P291" t="s">
        <v>1635</v>
      </c>
      <c r="Q291">
        <v>0</v>
      </c>
      <c r="R291" t="s">
        <v>1926</v>
      </c>
      <c r="W291" t="s">
        <v>1620</v>
      </c>
    </row>
    <row r="292" spans="1:23" x14ac:dyDescent="0.35">
      <c r="A292" t="s">
        <v>1021</v>
      </c>
      <c r="B292" s="6">
        <v>45532.311921296299</v>
      </c>
      <c r="C292">
        <v>30</v>
      </c>
      <c r="D292">
        <v>0</v>
      </c>
      <c r="E292" t="s">
        <v>2177</v>
      </c>
      <c r="F292" t="b">
        <v>1</v>
      </c>
      <c r="G292">
        <v>30</v>
      </c>
      <c r="H292">
        <v>0</v>
      </c>
      <c r="I292" t="s">
        <v>2177</v>
      </c>
      <c r="K292" t="s">
        <v>1022</v>
      </c>
      <c r="L292">
        <v>0.65</v>
      </c>
      <c r="N292" t="s">
        <v>2178</v>
      </c>
      <c r="O292" t="s">
        <v>1634</v>
      </c>
      <c r="P292" t="s">
        <v>1635</v>
      </c>
      <c r="Q292">
        <v>0</v>
      </c>
      <c r="R292" t="s">
        <v>1927</v>
      </c>
      <c r="W292" t="s">
        <v>1620</v>
      </c>
    </row>
    <row r="293" spans="1:23" x14ac:dyDescent="0.35">
      <c r="A293" t="s">
        <v>1023</v>
      </c>
      <c r="B293" s="6">
        <v>45532.448923611111</v>
      </c>
      <c r="C293">
        <v>18</v>
      </c>
      <c r="D293">
        <v>0</v>
      </c>
      <c r="E293" t="s">
        <v>2177</v>
      </c>
      <c r="F293" t="b">
        <v>1</v>
      </c>
      <c r="G293">
        <v>18</v>
      </c>
      <c r="H293">
        <v>0</v>
      </c>
      <c r="I293" t="s">
        <v>2177</v>
      </c>
      <c r="K293" t="s">
        <v>1024</v>
      </c>
      <c r="L293">
        <v>0.47</v>
      </c>
      <c r="N293" t="s">
        <v>2178</v>
      </c>
      <c r="O293" t="s">
        <v>1634</v>
      </c>
      <c r="P293" t="s">
        <v>1635</v>
      </c>
      <c r="Q293">
        <v>0</v>
      </c>
      <c r="R293" t="s">
        <v>1928</v>
      </c>
      <c r="W293" t="s">
        <v>1620</v>
      </c>
    </row>
    <row r="294" spans="1:23" x14ac:dyDescent="0.35">
      <c r="A294" t="s">
        <v>1025</v>
      </c>
      <c r="B294" s="6">
        <v>45532.482627314814</v>
      </c>
      <c r="C294">
        <v>36</v>
      </c>
      <c r="D294">
        <v>0</v>
      </c>
      <c r="E294" t="s">
        <v>2177</v>
      </c>
      <c r="F294" t="b">
        <v>1</v>
      </c>
      <c r="G294">
        <v>36</v>
      </c>
      <c r="H294">
        <v>0</v>
      </c>
      <c r="I294" t="s">
        <v>2177</v>
      </c>
      <c r="K294" t="s">
        <v>1026</v>
      </c>
      <c r="L294">
        <v>0.74</v>
      </c>
      <c r="N294" t="s">
        <v>2178</v>
      </c>
      <c r="O294" t="s">
        <v>1634</v>
      </c>
      <c r="P294" t="s">
        <v>1635</v>
      </c>
      <c r="Q294">
        <v>0</v>
      </c>
      <c r="R294" t="s">
        <v>1929</v>
      </c>
      <c r="W294" t="s">
        <v>1620</v>
      </c>
    </row>
    <row r="295" spans="1:23" x14ac:dyDescent="0.35">
      <c r="A295" t="s">
        <v>1027</v>
      </c>
      <c r="B295" s="6">
        <v>45532.625543981485</v>
      </c>
      <c r="C295">
        <v>36</v>
      </c>
      <c r="D295">
        <v>0</v>
      </c>
      <c r="E295" t="s">
        <v>2177</v>
      </c>
      <c r="F295" t="b">
        <v>1</v>
      </c>
      <c r="G295">
        <v>36</v>
      </c>
      <c r="H295">
        <v>0</v>
      </c>
      <c r="I295" t="s">
        <v>2177</v>
      </c>
      <c r="K295" t="s">
        <v>1028</v>
      </c>
      <c r="L295">
        <v>0.74</v>
      </c>
      <c r="N295" t="s">
        <v>2178</v>
      </c>
      <c r="O295" t="s">
        <v>1634</v>
      </c>
      <c r="P295" t="s">
        <v>1635</v>
      </c>
      <c r="Q295">
        <v>0</v>
      </c>
      <c r="R295" t="s">
        <v>1930</v>
      </c>
      <c r="W295" t="s">
        <v>1620</v>
      </c>
    </row>
    <row r="296" spans="1:23" x14ac:dyDescent="0.35">
      <c r="A296" t="s">
        <v>1029</v>
      </c>
      <c r="B296" s="6">
        <v>45532.627060185187</v>
      </c>
      <c r="C296">
        <v>36</v>
      </c>
      <c r="D296">
        <v>0</v>
      </c>
      <c r="E296" t="s">
        <v>2177</v>
      </c>
      <c r="F296" t="b">
        <v>1</v>
      </c>
      <c r="G296">
        <v>36</v>
      </c>
      <c r="H296">
        <v>0</v>
      </c>
      <c r="I296" t="s">
        <v>2177</v>
      </c>
      <c r="K296" t="s">
        <v>1030</v>
      </c>
      <c r="L296">
        <v>0.74</v>
      </c>
      <c r="N296" t="s">
        <v>2178</v>
      </c>
      <c r="O296" t="s">
        <v>1634</v>
      </c>
      <c r="P296" t="s">
        <v>1635</v>
      </c>
      <c r="Q296">
        <v>0</v>
      </c>
      <c r="R296" t="s">
        <v>1931</v>
      </c>
      <c r="W296" t="s">
        <v>1620</v>
      </c>
    </row>
    <row r="297" spans="1:23" x14ac:dyDescent="0.35">
      <c r="A297" t="s">
        <v>1031</v>
      </c>
      <c r="B297" s="6">
        <v>45532.652199074073</v>
      </c>
      <c r="C297">
        <v>36</v>
      </c>
      <c r="D297">
        <v>0</v>
      </c>
      <c r="E297" t="s">
        <v>2177</v>
      </c>
      <c r="F297" t="b">
        <v>1</v>
      </c>
      <c r="G297">
        <v>36</v>
      </c>
      <c r="H297">
        <v>0</v>
      </c>
      <c r="I297" t="s">
        <v>2177</v>
      </c>
      <c r="K297" t="s">
        <v>1032</v>
      </c>
      <c r="L297">
        <v>0.74</v>
      </c>
      <c r="N297" t="s">
        <v>2178</v>
      </c>
      <c r="O297" t="s">
        <v>1634</v>
      </c>
      <c r="P297" t="s">
        <v>1635</v>
      </c>
      <c r="Q297">
        <v>0</v>
      </c>
      <c r="R297" t="s">
        <v>1932</v>
      </c>
      <c r="W297" t="s">
        <v>1620</v>
      </c>
    </row>
    <row r="298" spans="1:23" x14ac:dyDescent="0.35">
      <c r="A298" t="s">
        <v>1033</v>
      </c>
      <c r="B298" s="6">
        <v>45532.659131944441</v>
      </c>
      <c r="C298">
        <v>15</v>
      </c>
      <c r="D298">
        <v>0</v>
      </c>
      <c r="E298" t="s">
        <v>2177</v>
      </c>
      <c r="F298" t="b">
        <v>1</v>
      </c>
      <c r="G298">
        <v>15</v>
      </c>
      <c r="H298">
        <v>0</v>
      </c>
      <c r="I298" t="s">
        <v>2177</v>
      </c>
      <c r="K298" t="s">
        <v>1034</v>
      </c>
      <c r="L298">
        <v>0.43</v>
      </c>
      <c r="N298" t="s">
        <v>2178</v>
      </c>
      <c r="O298" t="s">
        <v>1634</v>
      </c>
      <c r="P298" t="s">
        <v>1635</v>
      </c>
      <c r="Q298">
        <v>0</v>
      </c>
      <c r="R298" t="s">
        <v>1933</v>
      </c>
      <c r="W298" t="s">
        <v>1620</v>
      </c>
    </row>
    <row r="299" spans="1:23" x14ac:dyDescent="0.35">
      <c r="A299" t="s">
        <v>1035</v>
      </c>
      <c r="B299" s="6">
        <v>45532.741909722223</v>
      </c>
      <c r="C299">
        <v>36</v>
      </c>
      <c r="D299">
        <v>0</v>
      </c>
      <c r="E299" t="s">
        <v>2177</v>
      </c>
      <c r="F299" t="b">
        <v>1</v>
      </c>
      <c r="G299">
        <v>36</v>
      </c>
      <c r="H299">
        <v>0</v>
      </c>
      <c r="I299" t="s">
        <v>2177</v>
      </c>
      <c r="K299" t="s">
        <v>1036</v>
      </c>
      <c r="L299">
        <v>0.74</v>
      </c>
      <c r="N299" t="s">
        <v>2178</v>
      </c>
      <c r="O299" t="s">
        <v>1634</v>
      </c>
      <c r="P299" t="s">
        <v>1635</v>
      </c>
      <c r="Q299">
        <v>0</v>
      </c>
      <c r="R299" t="s">
        <v>1934</v>
      </c>
      <c r="W299" t="s">
        <v>1620</v>
      </c>
    </row>
    <row r="300" spans="1:23" x14ac:dyDescent="0.35">
      <c r="A300" t="s">
        <v>1037</v>
      </c>
      <c r="B300" s="6">
        <v>45532.891099537039</v>
      </c>
      <c r="C300">
        <v>36</v>
      </c>
      <c r="D300">
        <v>0</v>
      </c>
      <c r="E300" t="s">
        <v>2177</v>
      </c>
      <c r="F300" t="b">
        <v>1</v>
      </c>
      <c r="G300">
        <v>36</v>
      </c>
      <c r="H300">
        <v>0</v>
      </c>
      <c r="I300" t="s">
        <v>2177</v>
      </c>
      <c r="K300" t="s">
        <v>1038</v>
      </c>
      <c r="L300">
        <v>0.74</v>
      </c>
      <c r="N300" t="s">
        <v>2178</v>
      </c>
      <c r="O300" t="s">
        <v>1634</v>
      </c>
      <c r="P300" t="s">
        <v>1635</v>
      </c>
      <c r="Q300">
        <v>0</v>
      </c>
      <c r="R300" t="s">
        <v>1935</v>
      </c>
      <c r="W300" t="s">
        <v>1620</v>
      </c>
    </row>
    <row r="301" spans="1:23" x14ac:dyDescent="0.35">
      <c r="A301" t="s">
        <v>1039</v>
      </c>
      <c r="B301" s="6">
        <v>45532.921759259261</v>
      </c>
      <c r="C301">
        <v>15</v>
      </c>
      <c r="D301">
        <v>0</v>
      </c>
      <c r="E301" t="s">
        <v>2177</v>
      </c>
      <c r="F301" t="b">
        <v>1</v>
      </c>
      <c r="G301">
        <v>15</v>
      </c>
      <c r="H301">
        <v>0</v>
      </c>
      <c r="I301" t="s">
        <v>2177</v>
      </c>
      <c r="K301" t="s">
        <v>1040</v>
      </c>
      <c r="L301">
        <v>0.43</v>
      </c>
      <c r="N301" t="s">
        <v>2178</v>
      </c>
      <c r="O301" t="s">
        <v>1634</v>
      </c>
      <c r="P301" t="s">
        <v>1635</v>
      </c>
      <c r="Q301">
        <v>0</v>
      </c>
      <c r="R301" t="s">
        <v>1936</v>
      </c>
      <c r="W301" t="s">
        <v>1620</v>
      </c>
    </row>
    <row r="302" spans="1:23" x14ac:dyDescent="0.35">
      <c r="A302" t="s">
        <v>1041</v>
      </c>
      <c r="B302" s="6">
        <v>45533.396678240744</v>
      </c>
      <c r="C302">
        <v>36</v>
      </c>
      <c r="D302">
        <v>0</v>
      </c>
      <c r="E302" t="s">
        <v>2177</v>
      </c>
      <c r="F302" t="b">
        <v>1</v>
      </c>
      <c r="G302">
        <v>36</v>
      </c>
      <c r="H302">
        <v>0</v>
      </c>
      <c r="I302" t="s">
        <v>2177</v>
      </c>
      <c r="K302" t="s">
        <v>1042</v>
      </c>
      <c r="L302">
        <v>0.74</v>
      </c>
      <c r="N302" t="s">
        <v>2178</v>
      </c>
      <c r="O302" t="s">
        <v>1634</v>
      </c>
      <c r="P302" t="s">
        <v>1635</v>
      </c>
      <c r="Q302">
        <v>0</v>
      </c>
      <c r="R302" t="s">
        <v>1937</v>
      </c>
      <c r="W302" t="s">
        <v>1621</v>
      </c>
    </row>
    <row r="303" spans="1:23" x14ac:dyDescent="0.35">
      <c r="A303" t="s">
        <v>1043</v>
      </c>
      <c r="B303" s="6">
        <v>45533.409930555557</v>
      </c>
      <c r="C303">
        <v>15</v>
      </c>
      <c r="D303">
        <v>0</v>
      </c>
      <c r="E303" t="s">
        <v>2177</v>
      </c>
      <c r="F303" t="b">
        <v>1</v>
      </c>
      <c r="G303">
        <v>15</v>
      </c>
      <c r="H303">
        <v>0</v>
      </c>
      <c r="I303" t="s">
        <v>2177</v>
      </c>
      <c r="K303" t="s">
        <v>1044</v>
      </c>
      <c r="L303">
        <v>0.43</v>
      </c>
      <c r="N303" t="s">
        <v>2178</v>
      </c>
      <c r="O303" t="s">
        <v>1634</v>
      </c>
      <c r="P303" t="s">
        <v>1635</v>
      </c>
      <c r="Q303">
        <v>0</v>
      </c>
      <c r="R303" t="s">
        <v>1938</v>
      </c>
      <c r="W303" t="s">
        <v>1621</v>
      </c>
    </row>
    <row r="304" spans="1:23" x14ac:dyDescent="0.35">
      <c r="A304" t="s">
        <v>1045</v>
      </c>
      <c r="B304" s="6">
        <v>45533.482175925928</v>
      </c>
      <c r="C304">
        <v>15</v>
      </c>
      <c r="D304">
        <v>0</v>
      </c>
      <c r="E304" t="s">
        <v>2177</v>
      </c>
      <c r="F304" t="b">
        <v>1</v>
      </c>
      <c r="G304">
        <v>15</v>
      </c>
      <c r="H304">
        <v>0</v>
      </c>
      <c r="I304" t="s">
        <v>2177</v>
      </c>
      <c r="K304" t="s">
        <v>1046</v>
      </c>
      <c r="L304">
        <v>0.43</v>
      </c>
      <c r="N304" t="s">
        <v>2178</v>
      </c>
      <c r="O304" t="s">
        <v>1634</v>
      </c>
      <c r="P304" t="s">
        <v>1635</v>
      </c>
      <c r="Q304">
        <v>0</v>
      </c>
      <c r="R304" t="s">
        <v>1939</v>
      </c>
      <c r="W304" t="s">
        <v>1621</v>
      </c>
    </row>
    <row r="305" spans="1:23" x14ac:dyDescent="0.35">
      <c r="A305" t="s">
        <v>1047</v>
      </c>
      <c r="B305" s="6">
        <v>45533.505532407406</v>
      </c>
      <c r="C305">
        <v>36</v>
      </c>
      <c r="D305">
        <v>0</v>
      </c>
      <c r="E305" t="s">
        <v>2177</v>
      </c>
      <c r="F305" t="b">
        <v>1</v>
      </c>
      <c r="G305">
        <v>36</v>
      </c>
      <c r="H305">
        <v>0</v>
      </c>
      <c r="I305" t="s">
        <v>2177</v>
      </c>
      <c r="K305" t="s">
        <v>1048</v>
      </c>
      <c r="L305">
        <v>0.74</v>
      </c>
      <c r="N305" t="s">
        <v>2178</v>
      </c>
      <c r="O305" t="s">
        <v>1634</v>
      </c>
      <c r="P305" t="s">
        <v>1635</v>
      </c>
      <c r="Q305">
        <v>0</v>
      </c>
      <c r="R305" t="s">
        <v>1940</v>
      </c>
      <c r="W305" t="s">
        <v>1621</v>
      </c>
    </row>
    <row r="306" spans="1:23" x14ac:dyDescent="0.35">
      <c r="A306" t="s">
        <v>1049</v>
      </c>
      <c r="B306" s="6">
        <v>45533.523761574077</v>
      </c>
      <c r="C306">
        <v>30</v>
      </c>
      <c r="D306">
        <v>0</v>
      </c>
      <c r="E306" t="s">
        <v>2177</v>
      </c>
      <c r="F306" t="b">
        <v>1</v>
      </c>
      <c r="G306">
        <v>30</v>
      </c>
      <c r="H306">
        <v>0</v>
      </c>
      <c r="I306" t="s">
        <v>2177</v>
      </c>
      <c r="K306" t="s">
        <v>1050</v>
      </c>
      <c r="L306">
        <v>0.65</v>
      </c>
      <c r="N306" t="s">
        <v>2178</v>
      </c>
      <c r="O306" t="s">
        <v>1634</v>
      </c>
      <c r="P306" t="s">
        <v>1635</v>
      </c>
      <c r="Q306">
        <v>0</v>
      </c>
      <c r="R306" t="s">
        <v>1941</v>
      </c>
      <c r="W306" t="s">
        <v>1621</v>
      </c>
    </row>
    <row r="307" spans="1:23" x14ac:dyDescent="0.35">
      <c r="A307" t="s">
        <v>1051</v>
      </c>
      <c r="B307" s="6">
        <v>45533.570937500001</v>
      </c>
      <c r="C307">
        <v>18</v>
      </c>
      <c r="D307">
        <v>0</v>
      </c>
      <c r="E307" t="s">
        <v>2177</v>
      </c>
      <c r="F307" t="b">
        <v>1</v>
      </c>
      <c r="G307">
        <v>18</v>
      </c>
      <c r="H307">
        <v>0</v>
      </c>
      <c r="I307" t="s">
        <v>2177</v>
      </c>
      <c r="K307" t="s">
        <v>1052</v>
      </c>
      <c r="L307">
        <v>0.47</v>
      </c>
      <c r="N307" t="s">
        <v>2178</v>
      </c>
      <c r="O307" t="s">
        <v>1634</v>
      </c>
      <c r="P307" t="s">
        <v>1635</v>
      </c>
      <c r="Q307">
        <v>0</v>
      </c>
      <c r="R307" t="s">
        <v>1942</v>
      </c>
      <c r="W307" t="s">
        <v>1621</v>
      </c>
    </row>
    <row r="308" spans="1:23" x14ac:dyDescent="0.35">
      <c r="A308" t="s">
        <v>1053</v>
      </c>
      <c r="B308" s="6">
        <v>45533.590358796297</v>
      </c>
      <c r="C308">
        <v>36</v>
      </c>
      <c r="D308">
        <v>0</v>
      </c>
      <c r="E308" t="s">
        <v>2177</v>
      </c>
      <c r="F308" t="b">
        <v>1</v>
      </c>
      <c r="G308">
        <v>36</v>
      </c>
      <c r="H308">
        <v>0</v>
      </c>
      <c r="I308" t="s">
        <v>2177</v>
      </c>
      <c r="K308" t="s">
        <v>1054</v>
      </c>
      <c r="L308">
        <v>0.88</v>
      </c>
      <c r="N308" t="s">
        <v>2178</v>
      </c>
      <c r="O308" t="s">
        <v>1634</v>
      </c>
      <c r="P308" t="s">
        <v>1635</v>
      </c>
      <c r="Q308">
        <v>0</v>
      </c>
      <c r="R308" t="s">
        <v>1943</v>
      </c>
      <c r="W308" t="s">
        <v>1621</v>
      </c>
    </row>
    <row r="309" spans="1:23" x14ac:dyDescent="0.35">
      <c r="A309" t="s">
        <v>1055</v>
      </c>
      <c r="B309" s="6">
        <v>45533.638298611113</v>
      </c>
      <c r="C309">
        <v>30</v>
      </c>
      <c r="D309">
        <v>0</v>
      </c>
      <c r="E309" t="s">
        <v>2177</v>
      </c>
      <c r="F309" t="b">
        <v>1</v>
      </c>
      <c r="G309">
        <v>30</v>
      </c>
      <c r="H309">
        <v>0</v>
      </c>
      <c r="I309" t="s">
        <v>2177</v>
      </c>
      <c r="K309" t="s">
        <v>1056</v>
      </c>
      <c r="L309">
        <v>0.65</v>
      </c>
      <c r="N309" t="s">
        <v>2178</v>
      </c>
      <c r="O309" t="s">
        <v>1634</v>
      </c>
      <c r="P309" t="s">
        <v>1635</v>
      </c>
      <c r="Q309">
        <v>0</v>
      </c>
      <c r="R309" t="s">
        <v>1944</v>
      </c>
      <c r="W309" t="s">
        <v>1621</v>
      </c>
    </row>
    <row r="310" spans="1:23" x14ac:dyDescent="0.35">
      <c r="A310" t="s">
        <v>1057</v>
      </c>
      <c r="B310" s="6">
        <v>45533.696550925924</v>
      </c>
      <c r="C310">
        <v>18</v>
      </c>
      <c r="D310">
        <v>0</v>
      </c>
      <c r="E310" t="s">
        <v>2177</v>
      </c>
      <c r="F310" t="b">
        <v>1</v>
      </c>
      <c r="G310">
        <v>18</v>
      </c>
      <c r="H310">
        <v>0</v>
      </c>
      <c r="I310" t="s">
        <v>2177</v>
      </c>
      <c r="K310" t="s">
        <v>1058</v>
      </c>
      <c r="L310">
        <v>0.47</v>
      </c>
      <c r="N310" t="s">
        <v>2178</v>
      </c>
      <c r="O310" t="s">
        <v>1634</v>
      </c>
      <c r="P310" t="s">
        <v>1635</v>
      </c>
      <c r="Q310">
        <v>0</v>
      </c>
      <c r="R310" t="s">
        <v>1945</v>
      </c>
      <c r="W310" t="s">
        <v>1621</v>
      </c>
    </row>
    <row r="311" spans="1:23" x14ac:dyDescent="0.35">
      <c r="A311" t="s">
        <v>1059</v>
      </c>
      <c r="B311" s="6">
        <v>45533.733657407407</v>
      </c>
      <c r="C311">
        <v>36</v>
      </c>
      <c r="D311">
        <v>0</v>
      </c>
      <c r="E311" t="s">
        <v>2177</v>
      </c>
      <c r="F311" t="b">
        <v>1</v>
      </c>
      <c r="G311">
        <v>36</v>
      </c>
      <c r="H311">
        <v>0</v>
      </c>
      <c r="I311" t="s">
        <v>2177</v>
      </c>
      <c r="K311" t="s">
        <v>1060</v>
      </c>
      <c r="L311">
        <v>0.74</v>
      </c>
      <c r="N311" t="s">
        <v>2178</v>
      </c>
      <c r="O311" t="s">
        <v>1634</v>
      </c>
      <c r="P311" t="s">
        <v>1635</v>
      </c>
      <c r="Q311">
        <v>0</v>
      </c>
      <c r="R311" t="s">
        <v>1946</v>
      </c>
      <c r="W311" t="s">
        <v>1621</v>
      </c>
    </row>
    <row r="312" spans="1:23" x14ac:dyDescent="0.35">
      <c r="A312" t="s">
        <v>1061</v>
      </c>
      <c r="B312" s="6">
        <v>45533.777592592596</v>
      </c>
      <c r="C312">
        <v>36</v>
      </c>
      <c r="D312">
        <v>0</v>
      </c>
      <c r="E312" t="s">
        <v>2177</v>
      </c>
      <c r="F312" t="b">
        <v>1</v>
      </c>
      <c r="G312">
        <v>36</v>
      </c>
      <c r="H312">
        <v>0</v>
      </c>
      <c r="I312" t="s">
        <v>2177</v>
      </c>
      <c r="K312" t="s">
        <v>1062</v>
      </c>
      <c r="L312">
        <v>0.74</v>
      </c>
      <c r="N312" t="s">
        <v>2178</v>
      </c>
      <c r="O312" t="s">
        <v>1634</v>
      </c>
      <c r="P312" t="s">
        <v>1635</v>
      </c>
      <c r="Q312">
        <v>0</v>
      </c>
      <c r="R312" t="s">
        <v>1947</v>
      </c>
      <c r="W312" t="s">
        <v>1621</v>
      </c>
    </row>
    <row r="313" spans="1:23" x14ac:dyDescent="0.35">
      <c r="A313" t="s">
        <v>1063</v>
      </c>
      <c r="B313" s="6">
        <v>45533.793067129627</v>
      </c>
      <c r="C313">
        <v>18</v>
      </c>
      <c r="D313">
        <v>0</v>
      </c>
      <c r="E313" t="s">
        <v>2177</v>
      </c>
      <c r="F313" t="b">
        <v>1</v>
      </c>
      <c r="G313">
        <v>18</v>
      </c>
      <c r="H313">
        <v>0</v>
      </c>
      <c r="I313" t="s">
        <v>2177</v>
      </c>
      <c r="K313" t="s">
        <v>1064</v>
      </c>
      <c r="L313">
        <v>0.47</v>
      </c>
      <c r="N313" t="s">
        <v>2178</v>
      </c>
      <c r="O313" t="s">
        <v>1634</v>
      </c>
      <c r="P313" t="s">
        <v>1635</v>
      </c>
      <c r="Q313">
        <v>0</v>
      </c>
      <c r="R313" t="s">
        <v>1948</v>
      </c>
      <c r="W313" t="s">
        <v>1621</v>
      </c>
    </row>
    <row r="314" spans="1:23" x14ac:dyDescent="0.35">
      <c r="A314" t="s">
        <v>1065</v>
      </c>
      <c r="B314" s="6">
        <v>45533.935104166667</v>
      </c>
      <c r="C314">
        <v>30</v>
      </c>
      <c r="D314">
        <v>0</v>
      </c>
      <c r="E314" t="s">
        <v>2177</v>
      </c>
      <c r="F314" t="b">
        <v>1</v>
      </c>
      <c r="G314">
        <v>30</v>
      </c>
      <c r="H314">
        <v>0</v>
      </c>
      <c r="I314" t="s">
        <v>2177</v>
      </c>
      <c r="K314" t="s">
        <v>1066</v>
      </c>
      <c r="L314">
        <v>0.56000000000000005</v>
      </c>
      <c r="N314" t="s">
        <v>2178</v>
      </c>
      <c r="O314" t="s">
        <v>1634</v>
      </c>
      <c r="P314" t="s">
        <v>1635</v>
      </c>
      <c r="Q314">
        <v>0</v>
      </c>
      <c r="R314" t="s">
        <v>1949</v>
      </c>
      <c r="W314" t="s">
        <v>1621</v>
      </c>
    </row>
    <row r="315" spans="1:23" x14ac:dyDescent="0.35">
      <c r="A315" t="s">
        <v>1067</v>
      </c>
      <c r="B315" s="6">
        <v>45533.978194444448</v>
      </c>
      <c r="C315">
        <v>36</v>
      </c>
      <c r="D315">
        <v>0</v>
      </c>
      <c r="E315" t="s">
        <v>2177</v>
      </c>
      <c r="F315" t="b">
        <v>1</v>
      </c>
      <c r="G315">
        <v>36</v>
      </c>
      <c r="H315">
        <v>0</v>
      </c>
      <c r="I315" t="s">
        <v>2177</v>
      </c>
      <c r="K315" t="s">
        <v>1068</v>
      </c>
      <c r="L315">
        <v>0.74</v>
      </c>
      <c r="N315" t="s">
        <v>2178</v>
      </c>
      <c r="O315" t="s">
        <v>1634</v>
      </c>
      <c r="P315" t="s">
        <v>1635</v>
      </c>
      <c r="Q315">
        <v>0</v>
      </c>
      <c r="R315" t="s">
        <v>1950</v>
      </c>
      <c r="W315" t="s">
        <v>1621</v>
      </c>
    </row>
    <row r="316" spans="1:23" x14ac:dyDescent="0.35">
      <c r="A316" t="s">
        <v>1069</v>
      </c>
      <c r="B316" s="6">
        <v>45534.269537037035</v>
      </c>
      <c r="C316">
        <v>15</v>
      </c>
      <c r="D316">
        <v>0</v>
      </c>
      <c r="E316" t="s">
        <v>2177</v>
      </c>
      <c r="F316" t="b">
        <v>1</v>
      </c>
      <c r="G316">
        <v>15</v>
      </c>
      <c r="H316">
        <v>0</v>
      </c>
      <c r="I316" t="s">
        <v>2177</v>
      </c>
      <c r="K316" t="s">
        <v>1070</v>
      </c>
      <c r="L316">
        <v>0.43</v>
      </c>
      <c r="N316" t="s">
        <v>2178</v>
      </c>
      <c r="O316" t="s">
        <v>1634</v>
      </c>
      <c r="P316" t="s">
        <v>1635</v>
      </c>
      <c r="Q316">
        <v>0</v>
      </c>
      <c r="R316" t="s">
        <v>1951</v>
      </c>
      <c r="W316" t="s">
        <v>1622</v>
      </c>
    </row>
    <row r="317" spans="1:23" x14ac:dyDescent="0.35">
      <c r="A317" t="s">
        <v>1071</v>
      </c>
      <c r="B317" s="6">
        <v>45534.409803240742</v>
      </c>
      <c r="C317">
        <v>36</v>
      </c>
      <c r="D317">
        <v>0</v>
      </c>
      <c r="E317" t="s">
        <v>2177</v>
      </c>
      <c r="F317" t="b">
        <v>1</v>
      </c>
      <c r="G317">
        <v>36</v>
      </c>
      <c r="H317">
        <v>0</v>
      </c>
      <c r="I317" t="s">
        <v>2177</v>
      </c>
      <c r="K317" t="s">
        <v>1072</v>
      </c>
      <c r="L317">
        <v>0.74</v>
      </c>
      <c r="N317" t="s">
        <v>2178</v>
      </c>
      <c r="O317" t="s">
        <v>1634</v>
      </c>
      <c r="P317" t="s">
        <v>1635</v>
      </c>
      <c r="Q317">
        <v>0</v>
      </c>
      <c r="R317" t="s">
        <v>1952</v>
      </c>
      <c r="W317" t="s">
        <v>1622</v>
      </c>
    </row>
    <row r="318" spans="1:23" x14ac:dyDescent="0.35">
      <c r="A318" t="s">
        <v>1073</v>
      </c>
      <c r="B318" s="6">
        <v>45534.601770833331</v>
      </c>
      <c r="C318">
        <v>15</v>
      </c>
      <c r="D318">
        <v>0</v>
      </c>
      <c r="E318" t="s">
        <v>2177</v>
      </c>
      <c r="F318" t="b">
        <v>1</v>
      </c>
      <c r="G318">
        <v>15</v>
      </c>
      <c r="H318">
        <v>0</v>
      </c>
      <c r="I318" t="s">
        <v>2177</v>
      </c>
      <c r="K318" t="s">
        <v>1074</v>
      </c>
      <c r="L318">
        <v>0.43</v>
      </c>
      <c r="N318" t="s">
        <v>2178</v>
      </c>
      <c r="O318" t="s">
        <v>1634</v>
      </c>
      <c r="P318" t="s">
        <v>1635</v>
      </c>
      <c r="Q318">
        <v>0</v>
      </c>
      <c r="R318" t="s">
        <v>1953</v>
      </c>
      <c r="W318" t="s">
        <v>1622</v>
      </c>
    </row>
    <row r="319" spans="1:23" x14ac:dyDescent="0.35">
      <c r="A319" t="s">
        <v>1075</v>
      </c>
      <c r="B319" s="6">
        <v>45534.64980324074</v>
      </c>
      <c r="C319">
        <v>30</v>
      </c>
      <c r="D319">
        <v>0</v>
      </c>
      <c r="E319" t="s">
        <v>2177</v>
      </c>
      <c r="F319" t="b">
        <v>1</v>
      </c>
      <c r="G319">
        <v>30</v>
      </c>
      <c r="H319">
        <v>0</v>
      </c>
      <c r="I319" t="s">
        <v>2177</v>
      </c>
      <c r="K319" t="s">
        <v>1076</v>
      </c>
      <c r="L319">
        <v>0.65</v>
      </c>
      <c r="N319" t="s">
        <v>2178</v>
      </c>
      <c r="O319" t="s">
        <v>1634</v>
      </c>
      <c r="P319" t="s">
        <v>1635</v>
      </c>
      <c r="Q319">
        <v>0</v>
      </c>
      <c r="R319" t="s">
        <v>1954</v>
      </c>
      <c r="W319" t="s">
        <v>1622</v>
      </c>
    </row>
    <row r="320" spans="1:23" x14ac:dyDescent="0.35">
      <c r="A320" t="s">
        <v>1077</v>
      </c>
      <c r="B320" s="6">
        <v>45534.706307870372</v>
      </c>
      <c r="C320">
        <v>18</v>
      </c>
      <c r="D320">
        <v>0</v>
      </c>
      <c r="E320" t="s">
        <v>2177</v>
      </c>
      <c r="F320" t="b">
        <v>1</v>
      </c>
      <c r="G320">
        <v>18</v>
      </c>
      <c r="H320">
        <v>0</v>
      </c>
      <c r="I320" t="s">
        <v>2177</v>
      </c>
      <c r="K320" t="s">
        <v>1078</v>
      </c>
      <c r="L320">
        <v>0.47</v>
      </c>
      <c r="N320" t="s">
        <v>2178</v>
      </c>
      <c r="O320" t="s">
        <v>1634</v>
      </c>
      <c r="P320" t="s">
        <v>1635</v>
      </c>
      <c r="Q320">
        <v>0</v>
      </c>
      <c r="R320" t="s">
        <v>1955</v>
      </c>
      <c r="W320" t="s">
        <v>1622</v>
      </c>
    </row>
    <row r="321" spans="1:23" x14ac:dyDescent="0.35">
      <c r="A321" t="s">
        <v>1079</v>
      </c>
      <c r="B321" s="6">
        <v>45535.368148148147</v>
      </c>
      <c r="C321">
        <v>36</v>
      </c>
      <c r="D321">
        <v>0</v>
      </c>
      <c r="E321" t="s">
        <v>2177</v>
      </c>
      <c r="F321" t="b">
        <v>1</v>
      </c>
      <c r="G321">
        <v>36</v>
      </c>
      <c r="H321">
        <v>0</v>
      </c>
      <c r="I321" t="s">
        <v>2177</v>
      </c>
      <c r="K321" t="s">
        <v>1080</v>
      </c>
      <c r="L321">
        <v>0.63</v>
      </c>
      <c r="N321" t="s">
        <v>2178</v>
      </c>
      <c r="O321" t="s">
        <v>1634</v>
      </c>
      <c r="P321" t="s">
        <v>1635</v>
      </c>
      <c r="Q321">
        <v>0</v>
      </c>
      <c r="R321" t="s">
        <v>1956</v>
      </c>
      <c r="W321" t="s">
        <v>1623</v>
      </c>
    </row>
    <row r="322" spans="1:23" x14ac:dyDescent="0.35">
      <c r="A322" t="s">
        <v>1081</v>
      </c>
      <c r="B322" s="6">
        <v>45535.406469907408</v>
      </c>
      <c r="C322">
        <v>36</v>
      </c>
      <c r="D322">
        <v>0</v>
      </c>
      <c r="E322" t="s">
        <v>2177</v>
      </c>
      <c r="F322" t="b">
        <v>1</v>
      </c>
      <c r="G322">
        <v>36</v>
      </c>
      <c r="H322">
        <v>0</v>
      </c>
      <c r="I322" t="s">
        <v>2177</v>
      </c>
      <c r="K322" t="s">
        <v>1082</v>
      </c>
      <c r="L322">
        <v>0.74</v>
      </c>
      <c r="N322" t="s">
        <v>2178</v>
      </c>
      <c r="O322" t="s">
        <v>1634</v>
      </c>
      <c r="P322" t="s">
        <v>1635</v>
      </c>
      <c r="Q322">
        <v>0</v>
      </c>
      <c r="R322" t="s">
        <v>1957</v>
      </c>
      <c r="W322" t="s">
        <v>1623</v>
      </c>
    </row>
    <row r="323" spans="1:23" x14ac:dyDescent="0.35">
      <c r="A323" t="s">
        <v>1083</v>
      </c>
      <c r="B323" s="6">
        <v>45535.476203703707</v>
      </c>
      <c r="C323">
        <v>18</v>
      </c>
      <c r="D323">
        <v>0</v>
      </c>
      <c r="E323" t="s">
        <v>2177</v>
      </c>
      <c r="F323" t="b">
        <v>1</v>
      </c>
      <c r="G323">
        <v>18</v>
      </c>
      <c r="H323">
        <v>0</v>
      </c>
      <c r="I323" t="s">
        <v>2177</v>
      </c>
      <c r="K323" t="s">
        <v>1084</v>
      </c>
      <c r="L323">
        <v>0.47</v>
      </c>
      <c r="N323" t="s">
        <v>2178</v>
      </c>
      <c r="O323" t="s">
        <v>1634</v>
      </c>
      <c r="P323" t="s">
        <v>1635</v>
      </c>
      <c r="Q323">
        <v>0</v>
      </c>
      <c r="R323" t="s">
        <v>1958</v>
      </c>
      <c r="W323" t="s">
        <v>1623</v>
      </c>
    </row>
    <row r="324" spans="1:23" x14ac:dyDescent="0.35">
      <c r="A324" t="s">
        <v>1085</v>
      </c>
      <c r="B324" s="6">
        <v>45535.536840277775</v>
      </c>
      <c r="C324">
        <v>15</v>
      </c>
      <c r="D324">
        <v>0</v>
      </c>
      <c r="E324" t="s">
        <v>2177</v>
      </c>
      <c r="F324" t="b">
        <v>1</v>
      </c>
      <c r="G324">
        <v>15</v>
      </c>
      <c r="H324">
        <v>0</v>
      </c>
      <c r="I324" t="s">
        <v>2177</v>
      </c>
      <c r="K324" t="s">
        <v>1086</v>
      </c>
      <c r="L324">
        <v>0.43</v>
      </c>
      <c r="N324" t="s">
        <v>2178</v>
      </c>
      <c r="O324" t="s">
        <v>1634</v>
      </c>
      <c r="P324" t="s">
        <v>1635</v>
      </c>
      <c r="Q324">
        <v>0</v>
      </c>
      <c r="R324" t="s">
        <v>1959</v>
      </c>
      <c r="W324" t="s">
        <v>1623</v>
      </c>
    </row>
    <row r="325" spans="1:23" x14ac:dyDescent="0.35">
      <c r="A325" t="s">
        <v>1087</v>
      </c>
      <c r="B325" s="6">
        <v>45535.543703703705</v>
      </c>
      <c r="C325">
        <v>36</v>
      </c>
      <c r="D325">
        <v>0</v>
      </c>
      <c r="E325" t="s">
        <v>2177</v>
      </c>
      <c r="F325" t="b">
        <v>1</v>
      </c>
      <c r="G325">
        <v>36</v>
      </c>
      <c r="H325">
        <v>0</v>
      </c>
      <c r="I325" t="s">
        <v>2177</v>
      </c>
      <c r="K325" t="s">
        <v>1088</v>
      </c>
      <c r="L325">
        <v>0.74</v>
      </c>
      <c r="N325" t="s">
        <v>2178</v>
      </c>
      <c r="O325" t="s">
        <v>1634</v>
      </c>
      <c r="P325" t="s">
        <v>1635</v>
      </c>
      <c r="Q325">
        <v>0</v>
      </c>
      <c r="R325" t="s">
        <v>1960</v>
      </c>
      <c r="W325" t="s">
        <v>1623</v>
      </c>
    </row>
    <row r="326" spans="1:23" x14ac:dyDescent="0.35">
      <c r="A326" t="s">
        <v>1089</v>
      </c>
      <c r="B326" s="6">
        <v>45535.55023148148</v>
      </c>
      <c r="C326">
        <v>15</v>
      </c>
      <c r="D326">
        <v>0</v>
      </c>
      <c r="E326" t="s">
        <v>2177</v>
      </c>
      <c r="F326" t="b">
        <v>1</v>
      </c>
      <c r="G326">
        <v>15</v>
      </c>
      <c r="H326">
        <v>0</v>
      </c>
      <c r="I326" t="s">
        <v>2177</v>
      </c>
      <c r="K326" t="s">
        <v>1090</v>
      </c>
      <c r="L326">
        <v>0.43</v>
      </c>
      <c r="N326" t="s">
        <v>2178</v>
      </c>
      <c r="O326" t="s">
        <v>1634</v>
      </c>
      <c r="P326" t="s">
        <v>1635</v>
      </c>
      <c r="Q326">
        <v>0</v>
      </c>
      <c r="R326" t="s">
        <v>1961</v>
      </c>
      <c r="W326" t="s">
        <v>1623</v>
      </c>
    </row>
    <row r="327" spans="1:23" x14ac:dyDescent="0.35">
      <c r="A327" t="s">
        <v>1091</v>
      </c>
      <c r="B327" s="6">
        <v>45535.597199074073</v>
      </c>
      <c r="C327">
        <v>36</v>
      </c>
      <c r="D327">
        <v>0</v>
      </c>
      <c r="E327" t="s">
        <v>2177</v>
      </c>
      <c r="F327" t="b">
        <v>1</v>
      </c>
      <c r="G327">
        <v>36</v>
      </c>
      <c r="H327">
        <v>0</v>
      </c>
      <c r="I327" t="s">
        <v>2177</v>
      </c>
      <c r="K327" t="s">
        <v>1092</v>
      </c>
      <c r="L327">
        <v>0.74</v>
      </c>
      <c r="N327" t="s">
        <v>2178</v>
      </c>
      <c r="O327" t="s">
        <v>1634</v>
      </c>
      <c r="P327" t="s">
        <v>1635</v>
      </c>
      <c r="Q327">
        <v>0</v>
      </c>
      <c r="R327" t="s">
        <v>1962</v>
      </c>
      <c r="W327" t="s">
        <v>1623</v>
      </c>
    </row>
    <row r="328" spans="1:23" x14ac:dyDescent="0.35">
      <c r="A328" t="s">
        <v>1093</v>
      </c>
      <c r="B328" s="6">
        <v>45535.651284722226</v>
      </c>
      <c r="C328">
        <v>30</v>
      </c>
      <c r="D328">
        <v>0</v>
      </c>
      <c r="E328" t="s">
        <v>2177</v>
      </c>
      <c r="F328" t="b">
        <v>1</v>
      </c>
      <c r="G328">
        <v>30</v>
      </c>
      <c r="H328">
        <v>0</v>
      </c>
      <c r="I328" t="s">
        <v>2177</v>
      </c>
      <c r="K328" t="s">
        <v>1094</v>
      </c>
      <c r="L328">
        <v>0.65</v>
      </c>
      <c r="N328" t="s">
        <v>2178</v>
      </c>
      <c r="O328" t="s">
        <v>1634</v>
      </c>
      <c r="P328" t="s">
        <v>1635</v>
      </c>
      <c r="Q328">
        <v>0</v>
      </c>
      <c r="R328" t="s">
        <v>1963</v>
      </c>
      <c r="W328" t="s">
        <v>1623</v>
      </c>
    </row>
    <row r="329" spans="1:23" x14ac:dyDescent="0.35">
      <c r="A329" t="s">
        <v>1096</v>
      </c>
      <c r="B329" s="6">
        <v>45535.720347222225</v>
      </c>
      <c r="C329">
        <v>18</v>
      </c>
      <c r="D329">
        <v>0</v>
      </c>
      <c r="E329" t="s">
        <v>2177</v>
      </c>
      <c r="F329" t="b">
        <v>1</v>
      </c>
      <c r="G329">
        <v>18</v>
      </c>
      <c r="H329">
        <v>0</v>
      </c>
      <c r="I329" t="s">
        <v>2177</v>
      </c>
      <c r="K329" t="s">
        <v>1095</v>
      </c>
      <c r="L329">
        <v>0.47</v>
      </c>
      <c r="N329" t="s">
        <v>2178</v>
      </c>
      <c r="O329" t="s">
        <v>1634</v>
      </c>
      <c r="P329" t="s">
        <v>1635</v>
      </c>
      <c r="Q329">
        <v>0</v>
      </c>
      <c r="R329" t="s">
        <v>1964</v>
      </c>
      <c r="W329" t="s">
        <v>1623</v>
      </c>
    </row>
    <row r="330" spans="1:23" x14ac:dyDescent="0.35">
      <c r="A330" t="s">
        <v>1097</v>
      </c>
      <c r="B330" s="6">
        <v>45536.331562500003</v>
      </c>
      <c r="C330">
        <v>18</v>
      </c>
      <c r="D330">
        <v>0</v>
      </c>
      <c r="E330" t="s">
        <v>2177</v>
      </c>
      <c r="F330" t="b">
        <v>1</v>
      </c>
      <c r="G330">
        <v>18</v>
      </c>
      <c r="H330">
        <v>0</v>
      </c>
      <c r="I330" t="s">
        <v>2177</v>
      </c>
      <c r="K330" t="s">
        <v>1098</v>
      </c>
      <c r="L330">
        <v>0.47</v>
      </c>
      <c r="N330" t="s">
        <v>2178</v>
      </c>
      <c r="O330" t="s">
        <v>1634</v>
      </c>
      <c r="P330" t="s">
        <v>1635</v>
      </c>
      <c r="Q330">
        <v>0</v>
      </c>
      <c r="R330" t="s">
        <v>1965</v>
      </c>
      <c r="W330" t="s">
        <v>1623</v>
      </c>
    </row>
    <row r="331" spans="1:23" x14ac:dyDescent="0.35">
      <c r="A331" t="s">
        <v>1099</v>
      </c>
      <c r="B331" s="6">
        <v>45536.389166666668</v>
      </c>
      <c r="C331">
        <v>36</v>
      </c>
      <c r="D331">
        <v>0</v>
      </c>
      <c r="E331" t="s">
        <v>2177</v>
      </c>
      <c r="F331" t="b">
        <v>1</v>
      </c>
      <c r="G331">
        <v>36</v>
      </c>
      <c r="H331">
        <v>0</v>
      </c>
      <c r="I331" t="s">
        <v>2177</v>
      </c>
      <c r="K331" t="s">
        <v>1100</v>
      </c>
      <c r="L331">
        <v>0.74</v>
      </c>
      <c r="N331" t="s">
        <v>2178</v>
      </c>
      <c r="O331" t="s">
        <v>1634</v>
      </c>
      <c r="P331" t="s">
        <v>1635</v>
      </c>
      <c r="Q331">
        <v>0</v>
      </c>
      <c r="R331" t="s">
        <v>1966</v>
      </c>
      <c r="W331" t="s">
        <v>1623</v>
      </c>
    </row>
    <row r="332" spans="1:23" x14ac:dyDescent="0.35">
      <c r="A332" t="s">
        <v>1101</v>
      </c>
      <c r="B332" s="6">
        <v>45536.43377314815</v>
      </c>
      <c r="C332">
        <v>18</v>
      </c>
      <c r="D332">
        <v>0</v>
      </c>
      <c r="E332" t="s">
        <v>2177</v>
      </c>
      <c r="F332" t="b">
        <v>1</v>
      </c>
      <c r="G332">
        <v>18</v>
      </c>
      <c r="H332">
        <v>0</v>
      </c>
      <c r="I332" t="s">
        <v>2177</v>
      </c>
      <c r="K332" t="s">
        <v>1102</v>
      </c>
      <c r="L332">
        <v>0.47</v>
      </c>
      <c r="N332" t="s">
        <v>2178</v>
      </c>
      <c r="O332" t="s">
        <v>1634</v>
      </c>
      <c r="P332" t="s">
        <v>1635</v>
      </c>
      <c r="Q332">
        <v>0</v>
      </c>
      <c r="R332" t="s">
        <v>1967</v>
      </c>
      <c r="W332" t="s">
        <v>1623</v>
      </c>
    </row>
    <row r="333" spans="1:23" x14ac:dyDescent="0.35">
      <c r="A333" t="s">
        <v>1103</v>
      </c>
      <c r="B333" s="6">
        <v>45536.445775462962</v>
      </c>
      <c r="C333">
        <v>30</v>
      </c>
      <c r="D333">
        <v>0</v>
      </c>
      <c r="E333" t="s">
        <v>2177</v>
      </c>
      <c r="F333" t="b">
        <v>1</v>
      </c>
      <c r="G333">
        <v>30</v>
      </c>
      <c r="H333">
        <v>0</v>
      </c>
      <c r="I333" t="s">
        <v>2177</v>
      </c>
      <c r="K333" t="s">
        <v>1104</v>
      </c>
      <c r="L333">
        <v>0.65</v>
      </c>
      <c r="N333" t="s">
        <v>2178</v>
      </c>
      <c r="O333" t="s">
        <v>1634</v>
      </c>
      <c r="P333" t="s">
        <v>1635</v>
      </c>
      <c r="Q333">
        <v>0</v>
      </c>
      <c r="R333" t="s">
        <v>1968</v>
      </c>
      <c r="W333" t="s">
        <v>1623</v>
      </c>
    </row>
    <row r="334" spans="1:23" x14ac:dyDescent="0.35">
      <c r="A334" t="s">
        <v>1105</v>
      </c>
      <c r="B334" s="6">
        <v>45536.632557870369</v>
      </c>
      <c r="C334">
        <v>18</v>
      </c>
      <c r="D334">
        <v>0</v>
      </c>
      <c r="E334" t="s">
        <v>2177</v>
      </c>
      <c r="F334" t="b">
        <v>1</v>
      </c>
      <c r="G334">
        <v>18</v>
      </c>
      <c r="H334">
        <v>0</v>
      </c>
      <c r="I334" t="s">
        <v>2177</v>
      </c>
      <c r="K334" t="s">
        <v>1106</v>
      </c>
      <c r="L334">
        <v>0.47</v>
      </c>
      <c r="N334" t="s">
        <v>2178</v>
      </c>
      <c r="O334" t="s">
        <v>1634</v>
      </c>
      <c r="P334" t="s">
        <v>1635</v>
      </c>
      <c r="Q334">
        <v>0</v>
      </c>
      <c r="R334" t="s">
        <v>1969</v>
      </c>
      <c r="W334" t="s">
        <v>1623</v>
      </c>
    </row>
    <row r="335" spans="1:23" x14ac:dyDescent="0.35">
      <c r="A335" t="s">
        <v>1107</v>
      </c>
      <c r="B335" s="6">
        <v>45536.658321759256</v>
      </c>
      <c r="C335">
        <v>36</v>
      </c>
      <c r="D335">
        <v>0</v>
      </c>
      <c r="E335" t="s">
        <v>2177</v>
      </c>
      <c r="F335" t="b">
        <v>1</v>
      </c>
      <c r="G335">
        <v>36</v>
      </c>
      <c r="H335">
        <v>0</v>
      </c>
      <c r="I335" t="s">
        <v>2177</v>
      </c>
      <c r="K335" t="s">
        <v>1108</v>
      </c>
      <c r="L335">
        <v>0.74</v>
      </c>
      <c r="N335" t="s">
        <v>2178</v>
      </c>
      <c r="O335" t="s">
        <v>1634</v>
      </c>
      <c r="P335" t="s">
        <v>1635</v>
      </c>
      <c r="Q335">
        <v>0</v>
      </c>
      <c r="R335" t="s">
        <v>1970</v>
      </c>
      <c r="W335" t="s">
        <v>1623</v>
      </c>
    </row>
    <row r="336" spans="1:23" x14ac:dyDescent="0.35">
      <c r="A336" t="s">
        <v>1109</v>
      </c>
      <c r="B336" s="6">
        <v>45536.731828703705</v>
      </c>
      <c r="C336">
        <v>18</v>
      </c>
      <c r="D336">
        <v>0</v>
      </c>
      <c r="E336" t="s">
        <v>2177</v>
      </c>
      <c r="F336" t="b">
        <v>1</v>
      </c>
      <c r="G336">
        <v>18</v>
      </c>
      <c r="H336">
        <v>0</v>
      </c>
      <c r="I336" t="s">
        <v>2177</v>
      </c>
      <c r="K336" t="s">
        <v>1110</v>
      </c>
      <c r="L336">
        <v>0.47</v>
      </c>
      <c r="N336" t="s">
        <v>2178</v>
      </c>
      <c r="O336" t="s">
        <v>1634</v>
      </c>
      <c r="P336" t="s">
        <v>1635</v>
      </c>
      <c r="Q336">
        <v>0</v>
      </c>
      <c r="R336" t="s">
        <v>1971</v>
      </c>
      <c r="W336" t="s">
        <v>1623</v>
      </c>
    </row>
    <row r="337" spans="1:23" x14ac:dyDescent="0.35">
      <c r="A337" t="s">
        <v>1111</v>
      </c>
      <c r="B337" s="6">
        <v>45536.838819444441</v>
      </c>
      <c r="C337">
        <v>36</v>
      </c>
      <c r="D337">
        <v>0</v>
      </c>
      <c r="E337" t="s">
        <v>2177</v>
      </c>
      <c r="F337" t="b">
        <v>1</v>
      </c>
      <c r="G337">
        <v>36</v>
      </c>
      <c r="H337">
        <v>0</v>
      </c>
      <c r="I337" t="s">
        <v>2177</v>
      </c>
      <c r="K337" t="s">
        <v>1112</v>
      </c>
      <c r="L337">
        <v>0.74</v>
      </c>
      <c r="N337" t="s">
        <v>2178</v>
      </c>
      <c r="O337" t="s">
        <v>1634</v>
      </c>
      <c r="P337" t="s">
        <v>1635</v>
      </c>
      <c r="Q337">
        <v>0</v>
      </c>
      <c r="R337" t="s">
        <v>1972</v>
      </c>
      <c r="W337" t="s">
        <v>1623</v>
      </c>
    </row>
    <row r="338" spans="1:23" x14ac:dyDescent="0.35">
      <c r="A338" t="s">
        <v>1113</v>
      </c>
      <c r="B338" s="6">
        <v>45536.9294212963</v>
      </c>
      <c r="C338">
        <v>36</v>
      </c>
      <c r="D338">
        <v>0</v>
      </c>
      <c r="E338" t="s">
        <v>2177</v>
      </c>
      <c r="F338" t="b">
        <v>1</v>
      </c>
      <c r="G338">
        <v>36</v>
      </c>
      <c r="H338">
        <v>0</v>
      </c>
      <c r="I338" t="s">
        <v>2177</v>
      </c>
      <c r="K338" t="s">
        <v>1114</v>
      </c>
      <c r="L338">
        <v>0.74</v>
      </c>
      <c r="N338" t="s">
        <v>2178</v>
      </c>
      <c r="O338" t="s">
        <v>1634</v>
      </c>
      <c r="P338" t="s">
        <v>1635</v>
      </c>
      <c r="Q338">
        <v>0</v>
      </c>
      <c r="R338" t="s">
        <v>1973</v>
      </c>
      <c r="W338" t="s">
        <v>1623</v>
      </c>
    </row>
    <row r="339" spans="1:23" x14ac:dyDescent="0.35">
      <c r="A339" t="s">
        <v>1115</v>
      </c>
      <c r="B339" s="6">
        <v>45536.963159722225</v>
      </c>
      <c r="C339">
        <v>15</v>
      </c>
      <c r="D339">
        <v>0</v>
      </c>
      <c r="E339" t="s">
        <v>2177</v>
      </c>
      <c r="F339" t="b">
        <v>1</v>
      </c>
      <c r="G339">
        <v>15</v>
      </c>
      <c r="H339">
        <v>0</v>
      </c>
      <c r="I339" t="s">
        <v>2177</v>
      </c>
      <c r="K339" t="s">
        <v>1116</v>
      </c>
      <c r="L339">
        <v>0.43</v>
      </c>
      <c r="N339" t="s">
        <v>2178</v>
      </c>
      <c r="O339" t="s">
        <v>1634</v>
      </c>
      <c r="P339" t="s">
        <v>1635</v>
      </c>
      <c r="Q339">
        <v>0</v>
      </c>
      <c r="R339" t="s">
        <v>1974</v>
      </c>
      <c r="W339" t="s">
        <v>1623</v>
      </c>
    </row>
    <row r="340" spans="1:23" x14ac:dyDescent="0.35">
      <c r="A340" t="s">
        <v>1117</v>
      </c>
      <c r="B340" s="6">
        <v>45537.352164351854</v>
      </c>
      <c r="C340">
        <v>18</v>
      </c>
      <c r="D340">
        <v>0</v>
      </c>
      <c r="E340" t="s">
        <v>2177</v>
      </c>
      <c r="F340" t="b">
        <v>1</v>
      </c>
      <c r="G340">
        <v>18</v>
      </c>
      <c r="H340">
        <v>0</v>
      </c>
      <c r="I340" t="s">
        <v>2177</v>
      </c>
      <c r="K340" t="s">
        <v>1118</v>
      </c>
      <c r="L340">
        <v>0.47</v>
      </c>
      <c r="N340" t="s">
        <v>2178</v>
      </c>
      <c r="O340" t="s">
        <v>1634</v>
      </c>
      <c r="P340" t="s">
        <v>1635</v>
      </c>
      <c r="Q340">
        <v>0</v>
      </c>
      <c r="R340" t="s">
        <v>1975</v>
      </c>
      <c r="W340" t="s">
        <v>1623</v>
      </c>
    </row>
    <row r="341" spans="1:23" x14ac:dyDescent="0.35">
      <c r="A341" t="s">
        <v>1119</v>
      </c>
      <c r="B341" s="6">
        <v>45537.376585648148</v>
      </c>
      <c r="C341">
        <v>18</v>
      </c>
      <c r="D341">
        <v>0</v>
      </c>
      <c r="E341" t="s">
        <v>2177</v>
      </c>
      <c r="F341" t="b">
        <v>1</v>
      </c>
      <c r="G341">
        <v>18</v>
      </c>
      <c r="H341">
        <v>0</v>
      </c>
      <c r="I341" t="s">
        <v>2177</v>
      </c>
      <c r="K341" t="s">
        <v>1120</v>
      </c>
      <c r="L341">
        <v>0.47</v>
      </c>
      <c r="N341" t="s">
        <v>2178</v>
      </c>
      <c r="O341" t="s">
        <v>1634</v>
      </c>
      <c r="P341" t="s">
        <v>1635</v>
      </c>
      <c r="Q341">
        <v>0</v>
      </c>
      <c r="R341" t="s">
        <v>1976</v>
      </c>
      <c r="W341" t="s">
        <v>1623</v>
      </c>
    </row>
    <row r="342" spans="1:23" x14ac:dyDescent="0.35">
      <c r="A342" t="s">
        <v>1121</v>
      </c>
      <c r="B342" s="6">
        <v>45537.449560185189</v>
      </c>
      <c r="C342">
        <v>30</v>
      </c>
      <c r="D342">
        <v>0</v>
      </c>
      <c r="E342" t="s">
        <v>2177</v>
      </c>
      <c r="F342" t="b">
        <v>1</v>
      </c>
      <c r="G342">
        <v>30</v>
      </c>
      <c r="H342">
        <v>0</v>
      </c>
      <c r="I342" t="s">
        <v>2177</v>
      </c>
      <c r="K342" t="s">
        <v>1122</v>
      </c>
      <c r="L342">
        <v>0.65</v>
      </c>
      <c r="N342" t="s">
        <v>2178</v>
      </c>
      <c r="O342" t="s">
        <v>1634</v>
      </c>
      <c r="P342" t="s">
        <v>1635</v>
      </c>
      <c r="Q342">
        <v>0</v>
      </c>
      <c r="R342" t="s">
        <v>1977</v>
      </c>
      <c r="W342" t="s">
        <v>1623</v>
      </c>
    </row>
    <row r="343" spans="1:23" x14ac:dyDescent="0.35">
      <c r="A343" t="s">
        <v>1123</v>
      </c>
      <c r="B343" s="6">
        <v>45537.526944444442</v>
      </c>
      <c r="C343">
        <v>36</v>
      </c>
      <c r="D343">
        <v>0</v>
      </c>
      <c r="E343" t="s">
        <v>2177</v>
      </c>
      <c r="F343" t="b">
        <v>1</v>
      </c>
      <c r="G343">
        <v>36</v>
      </c>
      <c r="H343">
        <v>0</v>
      </c>
      <c r="I343" t="s">
        <v>2177</v>
      </c>
      <c r="K343" t="s">
        <v>1124</v>
      </c>
      <c r="L343">
        <v>0.74</v>
      </c>
      <c r="N343" t="s">
        <v>2178</v>
      </c>
      <c r="O343" t="s">
        <v>1634</v>
      </c>
      <c r="P343" t="s">
        <v>1635</v>
      </c>
      <c r="Q343">
        <v>0</v>
      </c>
      <c r="R343" t="s">
        <v>1978</v>
      </c>
      <c r="W343" t="s">
        <v>1623</v>
      </c>
    </row>
    <row r="344" spans="1:23" x14ac:dyDescent="0.35">
      <c r="A344" t="s">
        <v>1125</v>
      </c>
      <c r="B344" s="6">
        <v>45537.549618055556</v>
      </c>
      <c r="C344">
        <v>18</v>
      </c>
      <c r="D344">
        <v>0</v>
      </c>
      <c r="E344" t="s">
        <v>2177</v>
      </c>
      <c r="F344" t="b">
        <v>1</v>
      </c>
      <c r="G344">
        <v>18</v>
      </c>
      <c r="H344">
        <v>0</v>
      </c>
      <c r="I344" t="s">
        <v>2177</v>
      </c>
      <c r="K344" t="s">
        <v>1126</v>
      </c>
      <c r="L344">
        <v>0.47</v>
      </c>
      <c r="N344" t="s">
        <v>2178</v>
      </c>
      <c r="O344" t="s">
        <v>1634</v>
      </c>
      <c r="P344" t="s">
        <v>1635</v>
      </c>
      <c r="Q344">
        <v>0</v>
      </c>
      <c r="R344" t="s">
        <v>1979</v>
      </c>
      <c r="W344" t="s">
        <v>1623</v>
      </c>
    </row>
    <row r="345" spans="1:23" x14ac:dyDescent="0.35">
      <c r="A345" t="s">
        <v>1127</v>
      </c>
      <c r="B345" s="6">
        <v>45537.560324074075</v>
      </c>
      <c r="C345">
        <v>18</v>
      </c>
      <c r="D345">
        <v>0</v>
      </c>
      <c r="E345" t="s">
        <v>2177</v>
      </c>
      <c r="F345" t="b">
        <v>1</v>
      </c>
      <c r="G345">
        <v>18</v>
      </c>
      <c r="H345">
        <v>0</v>
      </c>
      <c r="I345" t="s">
        <v>2177</v>
      </c>
      <c r="K345" t="s">
        <v>1128</v>
      </c>
      <c r="L345">
        <v>0.47</v>
      </c>
      <c r="N345" t="s">
        <v>2178</v>
      </c>
      <c r="O345" t="s">
        <v>1634</v>
      </c>
      <c r="P345" t="s">
        <v>1635</v>
      </c>
      <c r="Q345">
        <v>0</v>
      </c>
      <c r="R345" t="s">
        <v>1980</v>
      </c>
      <c r="W345" t="s">
        <v>1623</v>
      </c>
    </row>
    <row r="346" spans="1:23" x14ac:dyDescent="0.35">
      <c r="A346" t="s">
        <v>1129</v>
      </c>
      <c r="B346" s="6">
        <v>45537.563726851855</v>
      </c>
      <c r="C346">
        <v>15</v>
      </c>
      <c r="D346">
        <v>0</v>
      </c>
      <c r="E346" t="s">
        <v>2177</v>
      </c>
      <c r="F346" t="b">
        <v>1</v>
      </c>
      <c r="G346">
        <v>15</v>
      </c>
      <c r="H346">
        <v>0</v>
      </c>
      <c r="I346" t="s">
        <v>2177</v>
      </c>
      <c r="K346" t="s">
        <v>1130</v>
      </c>
      <c r="L346">
        <v>0.43</v>
      </c>
      <c r="N346" t="s">
        <v>2178</v>
      </c>
      <c r="O346" t="s">
        <v>1634</v>
      </c>
      <c r="P346" t="s">
        <v>1635</v>
      </c>
      <c r="Q346">
        <v>0</v>
      </c>
      <c r="R346" t="s">
        <v>1981</v>
      </c>
      <c r="W346" t="s">
        <v>1623</v>
      </c>
    </row>
    <row r="347" spans="1:23" x14ac:dyDescent="0.35">
      <c r="A347" t="s">
        <v>1131</v>
      </c>
      <c r="B347" s="6">
        <v>45537.580787037034</v>
      </c>
      <c r="C347">
        <v>36</v>
      </c>
      <c r="D347">
        <v>0</v>
      </c>
      <c r="E347" t="s">
        <v>2177</v>
      </c>
      <c r="F347" t="b">
        <v>1</v>
      </c>
      <c r="G347">
        <v>36</v>
      </c>
      <c r="H347">
        <v>0</v>
      </c>
      <c r="I347" t="s">
        <v>2177</v>
      </c>
      <c r="K347" t="s">
        <v>1132</v>
      </c>
      <c r="L347">
        <v>0.74</v>
      </c>
      <c r="N347" t="s">
        <v>2178</v>
      </c>
      <c r="O347" t="s">
        <v>1634</v>
      </c>
      <c r="P347" t="s">
        <v>1635</v>
      </c>
      <c r="Q347">
        <v>0</v>
      </c>
      <c r="R347" t="s">
        <v>1982</v>
      </c>
      <c r="W347" t="s">
        <v>1623</v>
      </c>
    </row>
    <row r="348" spans="1:23" x14ac:dyDescent="0.35">
      <c r="A348" t="s">
        <v>1133</v>
      </c>
      <c r="B348" s="6">
        <v>45537.58898148148</v>
      </c>
      <c r="C348">
        <v>15</v>
      </c>
      <c r="D348">
        <v>0</v>
      </c>
      <c r="E348" t="s">
        <v>2177</v>
      </c>
      <c r="F348" t="b">
        <v>1</v>
      </c>
      <c r="G348">
        <v>15</v>
      </c>
      <c r="H348">
        <v>0</v>
      </c>
      <c r="I348" t="s">
        <v>2177</v>
      </c>
      <c r="K348" t="s">
        <v>1134</v>
      </c>
      <c r="L348">
        <v>0.43</v>
      </c>
      <c r="N348" t="s">
        <v>2178</v>
      </c>
      <c r="O348" t="s">
        <v>1634</v>
      </c>
      <c r="P348" t="s">
        <v>1635</v>
      </c>
      <c r="Q348">
        <v>0</v>
      </c>
      <c r="R348" t="s">
        <v>1983</v>
      </c>
      <c r="W348" t="s">
        <v>1623</v>
      </c>
    </row>
    <row r="349" spans="1:23" x14ac:dyDescent="0.35">
      <c r="A349" t="s">
        <v>1135</v>
      </c>
      <c r="B349" s="6">
        <v>45537.679629629631</v>
      </c>
      <c r="C349">
        <v>36</v>
      </c>
      <c r="D349">
        <v>0</v>
      </c>
      <c r="E349" t="s">
        <v>2177</v>
      </c>
      <c r="F349" t="b">
        <v>1</v>
      </c>
      <c r="G349">
        <v>36</v>
      </c>
      <c r="H349">
        <v>0</v>
      </c>
      <c r="I349" t="s">
        <v>2177</v>
      </c>
      <c r="K349" t="s">
        <v>1136</v>
      </c>
      <c r="L349">
        <v>0.74</v>
      </c>
      <c r="N349" t="s">
        <v>2178</v>
      </c>
      <c r="O349" t="s">
        <v>1634</v>
      </c>
      <c r="P349" t="s">
        <v>1635</v>
      </c>
      <c r="Q349">
        <v>0</v>
      </c>
      <c r="R349" t="s">
        <v>1984</v>
      </c>
      <c r="W349" t="s">
        <v>1623</v>
      </c>
    </row>
    <row r="350" spans="1:23" x14ac:dyDescent="0.35">
      <c r="A350" t="s">
        <v>1137</v>
      </c>
      <c r="B350" s="6">
        <v>45537.740694444445</v>
      </c>
      <c r="C350">
        <v>15</v>
      </c>
      <c r="D350">
        <v>0</v>
      </c>
      <c r="E350" t="s">
        <v>2177</v>
      </c>
      <c r="F350" t="b">
        <v>1</v>
      </c>
      <c r="G350">
        <v>15</v>
      </c>
      <c r="H350">
        <v>0</v>
      </c>
      <c r="I350" t="s">
        <v>2177</v>
      </c>
      <c r="K350" t="s">
        <v>1138</v>
      </c>
      <c r="L350">
        <v>0.38</v>
      </c>
      <c r="N350" t="s">
        <v>2178</v>
      </c>
      <c r="O350" t="s">
        <v>1634</v>
      </c>
      <c r="P350" t="s">
        <v>1635</v>
      </c>
      <c r="Q350">
        <v>0</v>
      </c>
      <c r="R350" t="s">
        <v>1985</v>
      </c>
      <c r="W350" t="s">
        <v>1623</v>
      </c>
    </row>
    <row r="351" spans="1:23" x14ac:dyDescent="0.35">
      <c r="A351" t="s">
        <v>1139</v>
      </c>
      <c r="B351" s="6">
        <v>45537.813877314817</v>
      </c>
      <c r="C351">
        <v>18</v>
      </c>
      <c r="D351">
        <v>0</v>
      </c>
      <c r="E351" t="s">
        <v>2177</v>
      </c>
      <c r="F351" t="b">
        <v>1</v>
      </c>
      <c r="G351">
        <v>18</v>
      </c>
      <c r="H351">
        <v>0</v>
      </c>
      <c r="I351" t="s">
        <v>2177</v>
      </c>
      <c r="K351" t="s">
        <v>1140</v>
      </c>
      <c r="L351">
        <v>0.47</v>
      </c>
      <c r="N351" t="s">
        <v>2178</v>
      </c>
      <c r="O351" t="s">
        <v>1634</v>
      </c>
      <c r="P351" t="s">
        <v>1635</v>
      </c>
      <c r="Q351">
        <v>0</v>
      </c>
      <c r="R351" t="s">
        <v>1986</v>
      </c>
      <c r="W351" t="s">
        <v>1623</v>
      </c>
    </row>
    <row r="352" spans="1:23" x14ac:dyDescent="0.35">
      <c r="A352" t="s">
        <v>1141</v>
      </c>
      <c r="B352" s="6">
        <v>45537.851134259261</v>
      </c>
      <c r="C352">
        <v>36</v>
      </c>
      <c r="D352">
        <v>0</v>
      </c>
      <c r="E352" t="s">
        <v>2177</v>
      </c>
      <c r="F352" t="b">
        <v>1</v>
      </c>
      <c r="G352">
        <v>36</v>
      </c>
      <c r="H352">
        <v>0</v>
      </c>
      <c r="I352" t="s">
        <v>2177</v>
      </c>
      <c r="K352" t="s">
        <v>1142</v>
      </c>
      <c r="L352">
        <v>0.74</v>
      </c>
      <c r="N352" t="s">
        <v>2178</v>
      </c>
      <c r="O352" t="s">
        <v>1634</v>
      </c>
      <c r="P352" t="s">
        <v>1635</v>
      </c>
      <c r="Q352">
        <v>0</v>
      </c>
      <c r="R352" t="s">
        <v>1987</v>
      </c>
      <c r="W352" t="s">
        <v>1623</v>
      </c>
    </row>
    <row r="353" spans="1:23" x14ac:dyDescent="0.35">
      <c r="A353" t="s">
        <v>1143</v>
      </c>
      <c r="B353" s="6">
        <v>45537.917118055557</v>
      </c>
      <c r="C353">
        <v>36</v>
      </c>
      <c r="D353">
        <v>0</v>
      </c>
      <c r="E353" t="s">
        <v>2177</v>
      </c>
      <c r="F353" t="b">
        <v>1</v>
      </c>
      <c r="G353">
        <v>36</v>
      </c>
      <c r="H353">
        <v>0</v>
      </c>
      <c r="I353" t="s">
        <v>2177</v>
      </c>
      <c r="K353" t="s">
        <v>1144</v>
      </c>
      <c r="L353">
        <v>0.74</v>
      </c>
      <c r="N353" t="s">
        <v>2178</v>
      </c>
      <c r="O353" t="s">
        <v>1634</v>
      </c>
      <c r="P353" t="s">
        <v>1635</v>
      </c>
      <c r="Q353">
        <v>0</v>
      </c>
      <c r="R353" t="s">
        <v>1988</v>
      </c>
      <c r="W353" t="s">
        <v>1623</v>
      </c>
    </row>
    <row r="354" spans="1:23" x14ac:dyDescent="0.35">
      <c r="A354" t="s">
        <v>1145</v>
      </c>
      <c r="B354" s="6">
        <v>45538.239756944444</v>
      </c>
      <c r="C354">
        <v>15</v>
      </c>
      <c r="D354">
        <v>0</v>
      </c>
      <c r="E354" t="s">
        <v>2177</v>
      </c>
      <c r="F354" t="b">
        <v>1</v>
      </c>
      <c r="G354">
        <v>15</v>
      </c>
      <c r="H354">
        <v>0</v>
      </c>
      <c r="I354" t="s">
        <v>2177</v>
      </c>
      <c r="K354" t="s">
        <v>1146</v>
      </c>
      <c r="L354">
        <v>0.43</v>
      </c>
      <c r="N354" t="s">
        <v>2178</v>
      </c>
      <c r="O354" t="s">
        <v>1634</v>
      </c>
      <c r="P354" t="s">
        <v>1635</v>
      </c>
      <c r="Q354">
        <v>0</v>
      </c>
      <c r="R354" t="s">
        <v>1989</v>
      </c>
      <c r="W354" t="s">
        <v>1624</v>
      </c>
    </row>
    <row r="355" spans="1:23" x14ac:dyDescent="0.35">
      <c r="A355" t="s">
        <v>1147</v>
      </c>
      <c r="B355" s="6">
        <v>45538.532372685186</v>
      </c>
      <c r="C355">
        <v>36</v>
      </c>
      <c r="D355">
        <v>0</v>
      </c>
      <c r="E355" t="s">
        <v>2177</v>
      </c>
      <c r="F355" t="b">
        <v>1</v>
      </c>
      <c r="G355">
        <v>36</v>
      </c>
      <c r="H355">
        <v>0</v>
      </c>
      <c r="I355" t="s">
        <v>2177</v>
      </c>
      <c r="K355" t="s">
        <v>1148</v>
      </c>
      <c r="L355">
        <v>0.74</v>
      </c>
      <c r="N355" t="s">
        <v>2178</v>
      </c>
      <c r="O355" t="s">
        <v>1634</v>
      </c>
      <c r="P355" t="s">
        <v>1635</v>
      </c>
      <c r="Q355">
        <v>0</v>
      </c>
      <c r="R355" t="s">
        <v>1990</v>
      </c>
      <c r="W355" t="s">
        <v>1624</v>
      </c>
    </row>
    <row r="356" spans="1:23" x14ac:dyDescent="0.35">
      <c r="A356" t="s">
        <v>1149</v>
      </c>
      <c r="B356" s="6">
        <v>45538.539803240739</v>
      </c>
      <c r="C356">
        <v>18</v>
      </c>
      <c r="D356">
        <v>0</v>
      </c>
      <c r="E356" t="s">
        <v>2177</v>
      </c>
      <c r="F356" t="b">
        <v>1</v>
      </c>
      <c r="G356">
        <v>18</v>
      </c>
      <c r="H356">
        <v>0</v>
      </c>
      <c r="I356" t="s">
        <v>2177</v>
      </c>
      <c r="K356" t="s">
        <v>1150</v>
      </c>
      <c r="L356">
        <v>0.47</v>
      </c>
      <c r="N356" t="s">
        <v>2178</v>
      </c>
      <c r="O356" t="s">
        <v>1634</v>
      </c>
      <c r="P356" t="s">
        <v>1635</v>
      </c>
      <c r="Q356">
        <v>0</v>
      </c>
      <c r="R356" t="s">
        <v>1991</v>
      </c>
      <c r="W356" t="s">
        <v>1624</v>
      </c>
    </row>
    <row r="357" spans="1:23" x14ac:dyDescent="0.35">
      <c r="A357" t="s">
        <v>1151</v>
      </c>
      <c r="B357" s="6">
        <v>45538.579571759263</v>
      </c>
      <c r="C357">
        <v>36</v>
      </c>
      <c r="D357">
        <v>0</v>
      </c>
      <c r="E357" t="s">
        <v>2177</v>
      </c>
      <c r="F357" t="b">
        <v>1</v>
      </c>
      <c r="G357">
        <v>36</v>
      </c>
      <c r="H357">
        <v>0</v>
      </c>
      <c r="I357" t="s">
        <v>2177</v>
      </c>
      <c r="K357" t="s">
        <v>1152</v>
      </c>
      <c r="L357">
        <v>0.74</v>
      </c>
      <c r="N357" t="s">
        <v>2178</v>
      </c>
      <c r="O357" t="s">
        <v>1634</v>
      </c>
      <c r="P357" t="s">
        <v>1635</v>
      </c>
      <c r="Q357">
        <v>0</v>
      </c>
      <c r="R357" t="s">
        <v>1992</v>
      </c>
      <c r="W357" t="s">
        <v>1624</v>
      </c>
    </row>
    <row r="358" spans="1:23" x14ac:dyDescent="0.35">
      <c r="A358" t="s">
        <v>1153</v>
      </c>
      <c r="B358" s="6">
        <v>45538.592094907406</v>
      </c>
      <c r="C358">
        <v>18</v>
      </c>
      <c r="D358">
        <v>0</v>
      </c>
      <c r="E358" t="s">
        <v>2177</v>
      </c>
      <c r="F358" t="b">
        <v>1</v>
      </c>
      <c r="G358">
        <v>18</v>
      </c>
      <c r="H358">
        <v>0</v>
      </c>
      <c r="I358" t="s">
        <v>2177</v>
      </c>
      <c r="K358" t="s">
        <v>1154</v>
      </c>
      <c r="L358">
        <v>0.47</v>
      </c>
      <c r="N358" t="s">
        <v>2178</v>
      </c>
      <c r="O358" t="s">
        <v>1634</v>
      </c>
      <c r="P358" t="s">
        <v>1635</v>
      </c>
      <c r="Q358">
        <v>0</v>
      </c>
      <c r="R358" t="s">
        <v>1993</v>
      </c>
      <c r="W358" t="s">
        <v>1624</v>
      </c>
    </row>
    <row r="359" spans="1:23" x14ac:dyDescent="0.35">
      <c r="A359" t="s">
        <v>1155</v>
      </c>
      <c r="B359" s="6">
        <v>45538.59684027778</v>
      </c>
      <c r="C359">
        <v>30</v>
      </c>
      <c r="D359">
        <v>0</v>
      </c>
      <c r="E359" t="s">
        <v>2177</v>
      </c>
      <c r="F359" t="b">
        <v>1</v>
      </c>
      <c r="G359">
        <v>30</v>
      </c>
      <c r="H359">
        <v>0</v>
      </c>
      <c r="I359" t="s">
        <v>2177</v>
      </c>
      <c r="K359" t="s">
        <v>1156</v>
      </c>
      <c r="L359">
        <v>0.65</v>
      </c>
      <c r="N359" t="s">
        <v>2178</v>
      </c>
      <c r="O359" t="s">
        <v>1634</v>
      </c>
      <c r="P359" t="s">
        <v>1635</v>
      </c>
      <c r="Q359">
        <v>0</v>
      </c>
      <c r="R359" t="s">
        <v>1994</v>
      </c>
      <c r="W359" t="s">
        <v>1624</v>
      </c>
    </row>
    <row r="360" spans="1:23" x14ac:dyDescent="0.35">
      <c r="A360" t="s">
        <v>1157</v>
      </c>
      <c r="B360" s="6">
        <v>45538.598657407405</v>
      </c>
      <c r="C360">
        <v>18</v>
      </c>
      <c r="D360">
        <v>0</v>
      </c>
      <c r="E360" t="s">
        <v>2177</v>
      </c>
      <c r="F360" t="b">
        <v>1</v>
      </c>
      <c r="G360">
        <v>18</v>
      </c>
      <c r="H360">
        <v>0</v>
      </c>
      <c r="I360" t="s">
        <v>2177</v>
      </c>
      <c r="K360" t="s">
        <v>1158</v>
      </c>
      <c r="L360">
        <v>0.47</v>
      </c>
      <c r="N360" t="s">
        <v>2178</v>
      </c>
      <c r="O360" t="s">
        <v>1634</v>
      </c>
      <c r="P360" t="s">
        <v>1635</v>
      </c>
      <c r="Q360">
        <v>0</v>
      </c>
      <c r="R360" t="s">
        <v>1995</v>
      </c>
      <c r="W360" t="s">
        <v>1624</v>
      </c>
    </row>
    <row r="361" spans="1:23" x14ac:dyDescent="0.35">
      <c r="A361" t="s">
        <v>1159</v>
      </c>
      <c r="B361" s="6">
        <v>45538.667118055557</v>
      </c>
      <c r="C361">
        <v>18</v>
      </c>
      <c r="D361">
        <v>0</v>
      </c>
      <c r="E361" t="s">
        <v>2177</v>
      </c>
      <c r="F361" t="b">
        <v>1</v>
      </c>
      <c r="G361">
        <v>18</v>
      </c>
      <c r="H361">
        <v>0</v>
      </c>
      <c r="I361" t="s">
        <v>2177</v>
      </c>
      <c r="K361" t="s">
        <v>1160</v>
      </c>
      <c r="L361">
        <v>0.47</v>
      </c>
      <c r="N361" t="s">
        <v>2178</v>
      </c>
      <c r="O361" t="s">
        <v>1634</v>
      </c>
      <c r="P361" t="s">
        <v>1635</v>
      </c>
      <c r="Q361">
        <v>0</v>
      </c>
      <c r="R361" t="s">
        <v>1996</v>
      </c>
      <c r="W361" t="s">
        <v>1624</v>
      </c>
    </row>
    <row r="362" spans="1:23" x14ac:dyDescent="0.35">
      <c r="A362" t="s">
        <v>1161</v>
      </c>
      <c r="B362" s="6">
        <v>45538.681828703702</v>
      </c>
      <c r="C362">
        <v>18</v>
      </c>
      <c r="D362">
        <v>0</v>
      </c>
      <c r="E362" t="s">
        <v>2177</v>
      </c>
      <c r="F362" t="b">
        <v>1</v>
      </c>
      <c r="G362">
        <v>18</v>
      </c>
      <c r="H362">
        <v>0</v>
      </c>
      <c r="I362" t="s">
        <v>2177</v>
      </c>
      <c r="K362" t="s">
        <v>1162</v>
      </c>
      <c r="L362">
        <v>0.47</v>
      </c>
      <c r="N362" t="s">
        <v>2178</v>
      </c>
      <c r="O362" t="s">
        <v>1634</v>
      </c>
      <c r="P362" t="s">
        <v>1635</v>
      </c>
      <c r="Q362">
        <v>0</v>
      </c>
      <c r="R362" t="s">
        <v>1997</v>
      </c>
      <c r="W362" t="s">
        <v>1624</v>
      </c>
    </row>
    <row r="363" spans="1:23" x14ac:dyDescent="0.35">
      <c r="A363" t="s">
        <v>1163</v>
      </c>
      <c r="B363" s="6">
        <v>45538.849699074075</v>
      </c>
      <c r="C363">
        <v>30</v>
      </c>
      <c r="D363">
        <v>0</v>
      </c>
      <c r="E363" t="s">
        <v>2177</v>
      </c>
      <c r="F363" t="b">
        <v>1</v>
      </c>
      <c r="G363">
        <v>30</v>
      </c>
      <c r="H363">
        <v>0</v>
      </c>
      <c r="I363" t="s">
        <v>2177</v>
      </c>
      <c r="K363" t="s">
        <v>1164</v>
      </c>
      <c r="L363">
        <v>0.65</v>
      </c>
      <c r="N363" t="s">
        <v>2178</v>
      </c>
      <c r="O363" t="s">
        <v>1634</v>
      </c>
      <c r="P363" t="s">
        <v>1635</v>
      </c>
      <c r="Q363">
        <v>0</v>
      </c>
      <c r="R363" t="s">
        <v>1998</v>
      </c>
      <c r="W363" t="s">
        <v>1624</v>
      </c>
    </row>
    <row r="364" spans="1:23" x14ac:dyDescent="0.35">
      <c r="A364" t="s">
        <v>1165</v>
      </c>
      <c r="B364" s="6">
        <v>45538.852280092593</v>
      </c>
      <c r="C364">
        <v>15</v>
      </c>
      <c r="D364">
        <v>0</v>
      </c>
      <c r="E364" t="s">
        <v>2177</v>
      </c>
      <c r="F364" t="b">
        <v>1</v>
      </c>
      <c r="G364">
        <v>15</v>
      </c>
      <c r="H364">
        <v>0</v>
      </c>
      <c r="I364" t="s">
        <v>2177</v>
      </c>
      <c r="K364" t="s">
        <v>1166</v>
      </c>
      <c r="L364">
        <v>0.43</v>
      </c>
      <c r="N364" t="s">
        <v>2178</v>
      </c>
      <c r="O364" t="s">
        <v>1634</v>
      </c>
      <c r="P364" t="s">
        <v>1635</v>
      </c>
      <c r="Q364">
        <v>0</v>
      </c>
      <c r="R364" t="s">
        <v>1999</v>
      </c>
      <c r="W364" t="s">
        <v>1624</v>
      </c>
    </row>
    <row r="365" spans="1:23" x14ac:dyDescent="0.35">
      <c r="A365" t="s">
        <v>1167</v>
      </c>
      <c r="B365" s="6">
        <v>45539.593055555553</v>
      </c>
      <c r="C365">
        <v>36</v>
      </c>
      <c r="D365">
        <v>0</v>
      </c>
      <c r="E365" t="s">
        <v>2177</v>
      </c>
      <c r="F365" t="b">
        <v>1</v>
      </c>
      <c r="G365">
        <v>36</v>
      </c>
      <c r="H365">
        <v>0</v>
      </c>
      <c r="I365" t="s">
        <v>2177</v>
      </c>
      <c r="K365" t="s">
        <v>1168</v>
      </c>
      <c r="L365">
        <v>0.74</v>
      </c>
      <c r="N365" t="s">
        <v>2178</v>
      </c>
      <c r="O365" t="s">
        <v>1634</v>
      </c>
      <c r="P365" t="s">
        <v>1635</v>
      </c>
      <c r="Q365">
        <v>0</v>
      </c>
      <c r="R365" t="s">
        <v>2000</v>
      </c>
      <c r="W365" t="s">
        <v>1625</v>
      </c>
    </row>
    <row r="366" spans="1:23" x14ac:dyDescent="0.35">
      <c r="A366" t="s">
        <v>1169</v>
      </c>
      <c r="B366" s="6">
        <v>45539.664224537039</v>
      </c>
      <c r="C366">
        <v>30</v>
      </c>
      <c r="D366">
        <v>0</v>
      </c>
      <c r="E366" t="s">
        <v>2177</v>
      </c>
      <c r="F366" t="b">
        <v>1</v>
      </c>
      <c r="G366">
        <v>30</v>
      </c>
      <c r="H366">
        <v>0</v>
      </c>
      <c r="I366" t="s">
        <v>2177</v>
      </c>
      <c r="K366" t="s">
        <v>1170</v>
      </c>
      <c r="L366">
        <v>0.65</v>
      </c>
      <c r="N366" t="s">
        <v>2178</v>
      </c>
      <c r="O366" t="s">
        <v>1634</v>
      </c>
      <c r="P366" t="s">
        <v>1635</v>
      </c>
      <c r="Q366">
        <v>0</v>
      </c>
      <c r="R366" t="s">
        <v>2001</v>
      </c>
      <c r="W366" t="s">
        <v>1625</v>
      </c>
    </row>
    <row r="367" spans="1:23" x14ac:dyDescent="0.35">
      <c r="A367" t="s">
        <v>1171</v>
      </c>
      <c r="B367" s="6">
        <v>45539.71266203704</v>
      </c>
      <c r="C367">
        <v>15</v>
      </c>
      <c r="D367">
        <v>0</v>
      </c>
      <c r="E367" t="s">
        <v>2177</v>
      </c>
      <c r="F367" t="b">
        <v>1</v>
      </c>
      <c r="G367">
        <v>15</v>
      </c>
      <c r="H367">
        <v>0</v>
      </c>
      <c r="I367" t="s">
        <v>2177</v>
      </c>
      <c r="K367" t="s">
        <v>1172</v>
      </c>
      <c r="L367">
        <v>0.43</v>
      </c>
      <c r="N367" t="s">
        <v>2178</v>
      </c>
      <c r="O367" t="s">
        <v>1634</v>
      </c>
      <c r="P367" t="s">
        <v>1635</v>
      </c>
      <c r="Q367">
        <v>0</v>
      </c>
      <c r="R367" t="s">
        <v>2002</v>
      </c>
      <c r="W367" t="s">
        <v>1625</v>
      </c>
    </row>
    <row r="368" spans="1:23" x14ac:dyDescent="0.35">
      <c r="A368" t="s">
        <v>1173</v>
      </c>
      <c r="B368" s="6">
        <v>45539.730347222219</v>
      </c>
      <c r="C368">
        <v>15</v>
      </c>
      <c r="D368">
        <v>0</v>
      </c>
      <c r="E368" t="s">
        <v>2177</v>
      </c>
      <c r="F368" t="b">
        <v>1</v>
      </c>
      <c r="G368">
        <v>15</v>
      </c>
      <c r="H368">
        <v>0</v>
      </c>
      <c r="I368" t="s">
        <v>2177</v>
      </c>
      <c r="K368" t="s">
        <v>1174</v>
      </c>
      <c r="L368">
        <v>0.43</v>
      </c>
      <c r="N368" t="s">
        <v>2178</v>
      </c>
      <c r="O368" t="s">
        <v>1634</v>
      </c>
      <c r="P368" t="s">
        <v>1635</v>
      </c>
      <c r="Q368">
        <v>0</v>
      </c>
      <c r="R368" t="s">
        <v>2003</v>
      </c>
      <c r="W368" t="s">
        <v>1625</v>
      </c>
    </row>
    <row r="369" spans="1:23" x14ac:dyDescent="0.35">
      <c r="A369" t="s">
        <v>1175</v>
      </c>
      <c r="B369" s="6">
        <v>45539.758888888886</v>
      </c>
      <c r="C369">
        <v>36</v>
      </c>
      <c r="D369">
        <v>0</v>
      </c>
      <c r="E369" t="s">
        <v>2177</v>
      </c>
      <c r="F369" t="b">
        <v>1</v>
      </c>
      <c r="G369">
        <v>36</v>
      </c>
      <c r="H369">
        <v>0</v>
      </c>
      <c r="I369" t="s">
        <v>2177</v>
      </c>
      <c r="K369" t="s">
        <v>1176</v>
      </c>
      <c r="L369">
        <v>0.74</v>
      </c>
      <c r="N369" t="s">
        <v>2178</v>
      </c>
      <c r="O369" t="s">
        <v>1634</v>
      </c>
      <c r="P369" t="s">
        <v>1635</v>
      </c>
      <c r="Q369">
        <v>0</v>
      </c>
      <c r="R369" t="s">
        <v>2004</v>
      </c>
      <c r="W369" t="s">
        <v>1625</v>
      </c>
    </row>
    <row r="370" spans="1:23" x14ac:dyDescent="0.35">
      <c r="A370" t="s">
        <v>1177</v>
      </c>
      <c r="B370" s="6">
        <v>45539.770011574074</v>
      </c>
      <c r="C370">
        <v>18</v>
      </c>
      <c r="D370">
        <v>0</v>
      </c>
      <c r="E370" t="s">
        <v>2177</v>
      </c>
      <c r="F370" t="b">
        <v>1</v>
      </c>
      <c r="G370">
        <v>18</v>
      </c>
      <c r="H370">
        <v>0</v>
      </c>
      <c r="I370" t="s">
        <v>2177</v>
      </c>
      <c r="K370" t="s">
        <v>1178</v>
      </c>
      <c r="L370">
        <v>0.47</v>
      </c>
      <c r="N370" t="s">
        <v>2178</v>
      </c>
      <c r="O370" t="s">
        <v>1634</v>
      </c>
      <c r="P370" t="s">
        <v>1635</v>
      </c>
      <c r="Q370">
        <v>0</v>
      </c>
      <c r="R370" t="s">
        <v>2005</v>
      </c>
      <c r="W370" t="s">
        <v>1625</v>
      </c>
    </row>
    <row r="371" spans="1:23" x14ac:dyDescent="0.35">
      <c r="A371" t="s">
        <v>1179</v>
      </c>
      <c r="B371" s="6">
        <v>45539.841446759259</v>
      </c>
      <c r="C371">
        <v>36</v>
      </c>
      <c r="D371">
        <v>0</v>
      </c>
      <c r="E371" t="s">
        <v>2177</v>
      </c>
      <c r="F371" t="b">
        <v>1</v>
      </c>
      <c r="G371">
        <v>36</v>
      </c>
      <c r="H371">
        <v>0</v>
      </c>
      <c r="I371" t="s">
        <v>2177</v>
      </c>
      <c r="K371" t="s">
        <v>1180</v>
      </c>
      <c r="L371">
        <v>0.74</v>
      </c>
      <c r="N371" t="s">
        <v>2178</v>
      </c>
      <c r="O371" t="s">
        <v>1634</v>
      </c>
      <c r="P371" t="s">
        <v>1635</v>
      </c>
      <c r="Q371">
        <v>0</v>
      </c>
      <c r="R371" t="s">
        <v>2006</v>
      </c>
      <c r="W371" t="s">
        <v>1625</v>
      </c>
    </row>
    <row r="372" spans="1:23" x14ac:dyDescent="0.35">
      <c r="A372" t="s">
        <v>1181</v>
      </c>
      <c r="B372" s="6">
        <v>45539.842199074075</v>
      </c>
      <c r="C372">
        <v>18</v>
      </c>
      <c r="D372">
        <v>0</v>
      </c>
      <c r="E372" t="s">
        <v>2177</v>
      </c>
      <c r="F372" t="b">
        <v>1</v>
      </c>
      <c r="G372">
        <v>18</v>
      </c>
      <c r="H372">
        <v>0</v>
      </c>
      <c r="I372" t="s">
        <v>2177</v>
      </c>
      <c r="K372" t="s">
        <v>1182</v>
      </c>
      <c r="L372">
        <v>0.42</v>
      </c>
      <c r="N372" t="s">
        <v>2178</v>
      </c>
      <c r="O372" t="s">
        <v>1634</v>
      </c>
      <c r="P372" t="s">
        <v>1635</v>
      </c>
      <c r="Q372">
        <v>0</v>
      </c>
      <c r="R372" t="s">
        <v>2007</v>
      </c>
      <c r="W372" t="s">
        <v>1625</v>
      </c>
    </row>
    <row r="373" spans="1:23" x14ac:dyDescent="0.35">
      <c r="A373" t="s">
        <v>1183</v>
      </c>
      <c r="B373" s="6">
        <v>45539.852129629631</v>
      </c>
      <c r="C373">
        <v>36</v>
      </c>
      <c r="D373">
        <v>0</v>
      </c>
      <c r="E373" t="s">
        <v>2177</v>
      </c>
      <c r="F373" t="b">
        <v>1</v>
      </c>
      <c r="G373">
        <v>36</v>
      </c>
      <c r="H373">
        <v>0</v>
      </c>
      <c r="I373" t="s">
        <v>2177</v>
      </c>
      <c r="K373" t="s">
        <v>1184</v>
      </c>
      <c r="L373">
        <v>0.74</v>
      </c>
      <c r="N373" t="s">
        <v>2178</v>
      </c>
      <c r="O373" t="s">
        <v>1634</v>
      </c>
      <c r="P373" t="s">
        <v>1635</v>
      </c>
      <c r="Q373">
        <v>0</v>
      </c>
      <c r="R373" t="s">
        <v>2008</v>
      </c>
      <c r="W373" t="s">
        <v>1625</v>
      </c>
    </row>
    <row r="374" spans="1:23" x14ac:dyDescent="0.35">
      <c r="A374" t="s">
        <v>1185</v>
      </c>
      <c r="B374" s="6">
        <v>45540.356574074074</v>
      </c>
      <c r="C374">
        <v>36</v>
      </c>
      <c r="D374">
        <v>0</v>
      </c>
      <c r="E374" t="s">
        <v>2177</v>
      </c>
      <c r="F374" t="b">
        <v>1</v>
      </c>
      <c r="G374">
        <v>36</v>
      </c>
      <c r="H374">
        <v>0</v>
      </c>
      <c r="I374" t="s">
        <v>2177</v>
      </c>
      <c r="K374" t="s">
        <v>1186</v>
      </c>
      <c r="L374">
        <v>0.74</v>
      </c>
      <c r="N374" t="s">
        <v>2178</v>
      </c>
      <c r="O374" t="s">
        <v>1634</v>
      </c>
      <c r="P374" t="s">
        <v>1635</v>
      </c>
      <c r="Q374">
        <v>0</v>
      </c>
      <c r="R374" t="s">
        <v>2009</v>
      </c>
      <c r="W374" t="s">
        <v>1626</v>
      </c>
    </row>
    <row r="375" spans="1:23" x14ac:dyDescent="0.35">
      <c r="A375" t="s">
        <v>1187</v>
      </c>
      <c r="B375" s="6">
        <v>45540.3591087963</v>
      </c>
      <c r="C375">
        <v>15</v>
      </c>
      <c r="D375">
        <v>0</v>
      </c>
      <c r="E375" t="s">
        <v>2177</v>
      </c>
      <c r="F375" t="b">
        <v>1</v>
      </c>
      <c r="G375">
        <v>15</v>
      </c>
      <c r="H375">
        <v>0</v>
      </c>
      <c r="I375" t="s">
        <v>2177</v>
      </c>
      <c r="K375" t="s">
        <v>1188</v>
      </c>
      <c r="L375">
        <v>0.38</v>
      </c>
      <c r="N375" t="s">
        <v>2178</v>
      </c>
      <c r="O375" t="s">
        <v>1634</v>
      </c>
      <c r="P375" t="s">
        <v>1635</v>
      </c>
      <c r="Q375">
        <v>0</v>
      </c>
      <c r="R375" t="s">
        <v>2010</v>
      </c>
      <c r="W375" t="s">
        <v>1626</v>
      </c>
    </row>
    <row r="376" spans="1:23" x14ac:dyDescent="0.35">
      <c r="A376" t="s">
        <v>1189</v>
      </c>
      <c r="B376" s="6">
        <v>45540.401724537034</v>
      </c>
      <c r="C376">
        <v>36</v>
      </c>
      <c r="D376">
        <v>0</v>
      </c>
      <c r="E376" t="s">
        <v>2177</v>
      </c>
      <c r="F376" t="b">
        <v>1</v>
      </c>
      <c r="G376">
        <v>36</v>
      </c>
      <c r="H376">
        <v>0</v>
      </c>
      <c r="I376" t="s">
        <v>2177</v>
      </c>
      <c r="K376" t="s">
        <v>1190</v>
      </c>
      <c r="L376">
        <v>0.74</v>
      </c>
      <c r="N376" t="s">
        <v>2178</v>
      </c>
      <c r="O376" t="s">
        <v>1634</v>
      </c>
      <c r="P376" t="s">
        <v>1635</v>
      </c>
      <c r="Q376">
        <v>0</v>
      </c>
      <c r="R376" t="s">
        <v>2011</v>
      </c>
      <c r="W376" t="s">
        <v>1626</v>
      </c>
    </row>
    <row r="377" spans="1:23" x14ac:dyDescent="0.35">
      <c r="A377" t="s">
        <v>1191</v>
      </c>
      <c r="B377" s="6">
        <v>45540.473877314813</v>
      </c>
      <c r="C377">
        <v>36</v>
      </c>
      <c r="D377">
        <v>0</v>
      </c>
      <c r="E377" t="s">
        <v>2177</v>
      </c>
      <c r="F377" t="b">
        <v>1</v>
      </c>
      <c r="G377">
        <v>36</v>
      </c>
      <c r="H377">
        <v>0</v>
      </c>
      <c r="I377" t="s">
        <v>2177</v>
      </c>
      <c r="K377" t="s">
        <v>1192</v>
      </c>
      <c r="L377">
        <v>0.74</v>
      </c>
      <c r="N377" t="s">
        <v>2178</v>
      </c>
      <c r="O377" t="s">
        <v>1634</v>
      </c>
      <c r="P377" t="s">
        <v>1635</v>
      </c>
      <c r="Q377">
        <v>0</v>
      </c>
      <c r="R377" t="s">
        <v>2012</v>
      </c>
      <c r="W377" t="s">
        <v>1626</v>
      </c>
    </row>
    <row r="378" spans="1:23" x14ac:dyDescent="0.35">
      <c r="A378" t="s">
        <v>1193</v>
      </c>
      <c r="B378" s="6">
        <v>45540.486307870371</v>
      </c>
      <c r="C378">
        <v>30</v>
      </c>
      <c r="D378">
        <v>0</v>
      </c>
      <c r="E378" t="s">
        <v>2177</v>
      </c>
      <c r="F378" t="b">
        <v>1</v>
      </c>
      <c r="G378">
        <v>30</v>
      </c>
      <c r="H378">
        <v>0</v>
      </c>
      <c r="I378" t="s">
        <v>2177</v>
      </c>
      <c r="K378" t="s">
        <v>1194</v>
      </c>
      <c r="L378">
        <v>0.65</v>
      </c>
      <c r="N378" t="s">
        <v>2178</v>
      </c>
      <c r="O378" t="s">
        <v>1634</v>
      </c>
      <c r="P378" t="s">
        <v>1635</v>
      </c>
      <c r="Q378">
        <v>0</v>
      </c>
      <c r="R378" t="s">
        <v>2013</v>
      </c>
      <c r="W378" t="s">
        <v>1626</v>
      </c>
    </row>
    <row r="379" spans="1:23" x14ac:dyDescent="0.35">
      <c r="A379" t="s">
        <v>1195</v>
      </c>
      <c r="B379" s="6">
        <v>45540.576655092591</v>
      </c>
      <c r="C379">
        <v>30</v>
      </c>
      <c r="D379">
        <v>0</v>
      </c>
      <c r="E379" t="s">
        <v>2177</v>
      </c>
      <c r="F379" t="b">
        <v>1</v>
      </c>
      <c r="G379">
        <v>30</v>
      </c>
      <c r="H379">
        <v>0</v>
      </c>
      <c r="I379" t="s">
        <v>2177</v>
      </c>
      <c r="K379" t="s">
        <v>1196</v>
      </c>
      <c r="L379">
        <v>0.65</v>
      </c>
      <c r="N379" t="s">
        <v>2178</v>
      </c>
      <c r="O379" t="s">
        <v>1634</v>
      </c>
      <c r="P379" t="s">
        <v>1635</v>
      </c>
      <c r="Q379">
        <v>0</v>
      </c>
      <c r="R379" t="s">
        <v>2014</v>
      </c>
      <c r="W379" t="s">
        <v>1626</v>
      </c>
    </row>
    <row r="380" spans="1:23" x14ac:dyDescent="0.35">
      <c r="A380" t="s">
        <v>1197</v>
      </c>
      <c r="B380" s="6">
        <v>45540.603252314817</v>
      </c>
      <c r="C380">
        <v>36</v>
      </c>
      <c r="D380">
        <v>0</v>
      </c>
      <c r="E380" t="s">
        <v>2177</v>
      </c>
      <c r="F380" t="b">
        <v>1</v>
      </c>
      <c r="G380">
        <v>36</v>
      </c>
      <c r="H380">
        <v>0</v>
      </c>
      <c r="I380" t="s">
        <v>2177</v>
      </c>
      <c r="K380" t="s">
        <v>1198</v>
      </c>
      <c r="L380">
        <v>0.74</v>
      </c>
      <c r="N380" t="s">
        <v>2178</v>
      </c>
      <c r="O380" t="s">
        <v>1634</v>
      </c>
      <c r="P380" t="s">
        <v>1635</v>
      </c>
      <c r="Q380">
        <v>0</v>
      </c>
      <c r="R380" t="s">
        <v>2015</v>
      </c>
      <c r="W380" t="s">
        <v>1626</v>
      </c>
    </row>
    <row r="381" spans="1:23" x14ac:dyDescent="0.35">
      <c r="A381" t="s">
        <v>1199</v>
      </c>
      <c r="B381" s="6">
        <v>45540.619826388887</v>
      </c>
      <c r="C381">
        <v>18</v>
      </c>
      <c r="D381">
        <v>0</v>
      </c>
      <c r="E381" t="s">
        <v>2177</v>
      </c>
      <c r="F381" t="b">
        <v>1</v>
      </c>
      <c r="G381">
        <v>18</v>
      </c>
      <c r="H381">
        <v>0</v>
      </c>
      <c r="I381" t="s">
        <v>2177</v>
      </c>
      <c r="K381" t="s">
        <v>1200</v>
      </c>
      <c r="L381">
        <v>0.47</v>
      </c>
      <c r="N381" t="s">
        <v>2178</v>
      </c>
      <c r="O381" t="s">
        <v>1634</v>
      </c>
      <c r="P381" t="s">
        <v>1635</v>
      </c>
      <c r="Q381">
        <v>0</v>
      </c>
      <c r="R381" t="s">
        <v>2016</v>
      </c>
      <c r="W381" t="s">
        <v>1626</v>
      </c>
    </row>
    <row r="382" spans="1:23" x14ac:dyDescent="0.35">
      <c r="A382" t="s">
        <v>1201</v>
      </c>
      <c r="B382" s="6">
        <v>45540.64162037037</v>
      </c>
      <c r="C382">
        <v>15</v>
      </c>
      <c r="D382">
        <v>0</v>
      </c>
      <c r="E382" t="s">
        <v>2177</v>
      </c>
      <c r="F382" t="b">
        <v>1</v>
      </c>
      <c r="G382">
        <v>15</v>
      </c>
      <c r="H382">
        <v>0</v>
      </c>
      <c r="I382" t="s">
        <v>2177</v>
      </c>
      <c r="K382" t="s">
        <v>1202</v>
      </c>
      <c r="L382">
        <v>0.43</v>
      </c>
      <c r="N382" t="s">
        <v>2178</v>
      </c>
      <c r="O382" t="s">
        <v>1634</v>
      </c>
      <c r="P382" t="s">
        <v>1635</v>
      </c>
      <c r="Q382">
        <v>0</v>
      </c>
      <c r="R382" t="s">
        <v>2017</v>
      </c>
      <c r="W382" t="s">
        <v>1626</v>
      </c>
    </row>
    <row r="383" spans="1:23" x14ac:dyDescent="0.35">
      <c r="A383" t="s">
        <v>1203</v>
      </c>
      <c r="B383" s="6">
        <v>45540.663784722223</v>
      </c>
      <c r="C383">
        <v>30</v>
      </c>
      <c r="D383">
        <v>0</v>
      </c>
      <c r="E383" t="s">
        <v>2177</v>
      </c>
      <c r="F383" t="b">
        <v>1</v>
      </c>
      <c r="G383">
        <v>30</v>
      </c>
      <c r="H383">
        <v>0</v>
      </c>
      <c r="I383" t="s">
        <v>2177</v>
      </c>
      <c r="K383" t="s">
        <v>1204</v>
      </c>
      <c r="L383">
        <v>0.65</v>
      </c>
      <c r="N383" t="s">
        <v>2178</v>
      </c>
      <c r="O383" t="s">
        <v>1634</v>
      </c>
      <c r="P383" t="s">
        <v>1635</v>
      </c>
      <c r="Q383">
        <v>0</v>
      </c>
      <c r="R383" t="s">
        <v>2018</v>
      </c>
      <c r="W383" t="s">
        <v>1626</v>
      </c>
    </row>
    <row r="384" spans="1:23" x14ac:dyDescent="0.35">
      <c r="A384" t="s">
        <v>1205</v>
      </c>
      <c r="B384" s="6">
        <v>45540.708067129628</v>
      </c>
      <c r="C384">
        <v>36</v>
      </c>
      <c r="D384">
        <v>0</v>
      </c>
      <c r="E384" t="s">
        <v>2177</v>
      </c>
      <c r="F384" t="b">
        <v>1</v>
      </c>
      <c r="G384">
        <v>36</v>
      </c>
      <c r="H384">
        <v>0</v>
      </c>
      <c r="I384" t="s">
        <v>2177</v>
      </c>
      <c r="K384" t="s">
        <v>1206</v>
      </c>
      <c r="L384">
        <v>0.74</v>
      </c>
      <c r="N384" t="s">
        <v>2178</v>
      </c>
      <c r="O384" t="s">
        <v>1634</v>
      </c>
      <c r="P384" t="s">
        <v>1635</v>
      </c>
      <c r="Q384">
        <v>0</v>
      </c>
      <c r="R384" t="s">
        <v>2019</v>
      </c>
      <c r="W384" t="s">
        <v>1626</v>
      </c>
    </row>
    <row r="385" spans="1:23" x14ac:dyDescent="0.35">
      <c r="A385" t="s">
        <v>1207</v>
      </c>
      <c r="B385" s="6">
        <v>45540.774942129632</v>
      </c>
      <c r="C385">
        <v>30</v>
      </c>
      <c r="D385">
        <v>0</v>
      </c>
      <c r="E385" t="s">
        <v>2177</v>
      </c>
      <c r="F385" t="b">
        <v>1</v>
      </c>
      <c r="G385">
        <v>30</v>
      </c>
      <c r="H385">
        <v>0</v>
      </c>
      <c r="I385" t="s">
        <v>2177</v>
      </c>
      <c r="K385" t="s">
        <v>1208</v>
      </c>
      <c r="L385">
        <v>0.65</v>
      </c>
      <c r="N385" t="s">
        <v>2178</v>
      </c>
      <c r="O385" t="s">
        <v>1634</v>
      </c>
      <c r="P385" t="s">
        <v>1635</v>
      </c>
      <c r="Q385">
        <v>0</v>
      </c>
      <c r="R385" t="s">
        <v>2020</v>
      </c>
      <c r="W385" t="s">
        <v>1626</v>
      </c>
    </row>
    <row r="386" spans="1:23" x14ac:dyDescent="0.35">
      <c r="A386" t="s">
        <v>1209</v>
      </c>
      <c r="B386" s="6">
        <v>45541.378125000003</v>
      </c>
      <c r="C386">
        <v>15</v>
      </c>
      <c r="D386">
        <v>0</v>
      </c>
      <c r="E386" t="s">
        <v>2177</v>
      </c>
      <c r="F386" t="b">
        <v>1</v>
      </c>
      <c r="G386">
        <v>15</v>
      </c>
      <c r="H386">
        <v>0</v>
      </c>
      <c r="I386" t="s">
        <v>2177</v>
      </c>
      <c r="K386" t="s">
        <v>1210</v>
      </c>
      <c r="L386">
        <v>0.49</v>
      </c>
      <c r="N386" t="s">
        <v>2178</v>
      </c>
      <c r="O386" t="s">
        <v>1634</v>
      </c>
      <c r="P386" t="s">
        <v>1635</v>
      </c>
      <c r="Q386">
        <v>0</v>
      </c>
      <c r="R386" t="s">
        <v>2021</v>
      </c>
      <c r="W386" t="s">
        <v>1627</v>
      </c>
    </row>
    <row r="387" spans="1:23" x14ac:dyDescent="0.35">
      <c r="A387" t="s">
        <v>1211</v>
      </c>
      <c r="B387" s="6">
        <v>45541.432650462964</v>
      </c>
      <c r="C387">
        <v>18</v>
      </c>
      <c r="D387">
        <v>0</v>
      </c>
      <c r="E387" t="s">
        <v>2177</v>
      </c>
      <c r="F387" t="b">
        <v>1</v>
      </c>
      <c r="G387">
        <v>18</v>
      </c>
      <c r="H387">
        <v>0</v>
      </c>
      <c r="I387" t="s">
        <v>2177</v>
      </c>
      <c r="K387" t="s">
        <v>1212</v>
      </c>
      <c r="L387">
        <v>0.54</v>
      </c>
      <c r="N387" t="s">
        <v>2178</v>
      </c>
      <c r="O387" t="s">
        <v>1634</v>
      </c>
      <c r="P387" t="s">
        <v>1635</v>
      </c>
      <c r="Q387">
        <v>0</v>
      </c>
      <c r="R387" t="s">
        <v>2022</v>
      </c>
      <c r="W387" t="s">
        <v>1627</v>
      </c>
    </row>
    <row r="388" spans="1:23" x14ac:dyDescent="0.35">
      <c r="A388" t="s">
        <v>1213</v>
      </c>
      <c r="B388" s="6">
        <v>45541.486331018517</v>
      </c>
      <c r="C388">
        <v>30</v>
      </c>
      <c r="D388">
        <v>0</v>
      </c>
      <c r="E388" t="s">
        <v>2177</v>
      </c>
      <c r="F388" t="b">
        <v>1</v>
      </c>
      <c r="G388">
        <v>30</v>
      </c>
      <c r="H388">
        <v>0</v>
      </c>
      <c r="I388" t="s">
        <v>2177</v>
      </c>
      <c r="K388" t="s">
        <v>1214</v>
      </c>
      <c r="L388">
        <v>0.65</v>
      </c>
      <c r="N388" t="s">
        <v>2178</v>
      </c>
      <c r="O388" t="s">
        <v>1634</v>
      </c>
      <c r="P388" t="s">
        <v>1635</v>
      </c>
      <c r="Q388">
        <v>0</v>
      </c>
      <c r="R388" t="s">
        <v>2023</v>
      </c>
      <c r="W388" t="s">
        <v>1627</v>
      </c>
    </row>
    <row r="389" spans="1:23" x14ac:dyDescent="0.35">
      <c r="A389" t="s">
        <v>1215</v>
      </c>
      <c r="B389" s="6">
        <v>45541.48978009259</v>
      </c>
      <c r="C389">
        <v>15</v>
      </c>
      <c r="D389">
        <v>0</v>
      </c>
      <c r="E389" t="s">
        <v>2177</v>
      </c>
      <c r="F389" t="b">
        <v>1</v>
      </c>
      <c r="G389">
        <v>15</v>
      </c>
      <c r="H389">
        <v>0</v>
      </c>
      <c r="I389" t="s">
        <v>2177</v>
      </c>
      <c r="K389" t="s">
        <v>1216</v>
      </c>
      <c r="L389">
        <v>0.49</v>
      </c>
      <c r="N389" t="s">
        <v>2178</v>
      </c>
      <c r="O389" t="s">
        <v>1634</v>
      </c>
      <c r="P389" t="s">
        <v>1635</v>
      </c>
      <c r="Q389">
        <v>0</v>
      </c>
      <c r="R389" t="s">
        <v>2024</v>
      </c>
      <c r="W389" t="s">
        <v>1627</v>
      </c>
    </row>
    <row r="390" spans="1:23" x14ac:dyDescent="0.35">
      <c r="A390" t="s">
        <v>1217</v>
      </c>
      <c r="B390" s="6">
        <v>45541.507175925923</v>
      </c>
      <c r="C390">
        <v>36</v>
      </c>
      <c r="D390">
        <v>0</v>
      </c>
      <c r="E390" t="s">
        <v>2177</v>
      </c>
      <c r="F390" t="b">
        <v>1</v>
      </c>
      <c r="G390">
        <v>36</v>
      </c>
      <c r="H390">
        <v>0</v>
      </c>
      <c r="I390" t="s">
        <v>2177</v>
      </c>
      <c r="K390" t="s">
        <v>1218</v>
      </c>
      <c r="L390">
        <v>0.74</v>
      </c>
      <c r="N390" t="s">
        <v>2178</v>
      </c>
      <c r="O390" t="s">
        <v>1634</v>
      </c>
      <c r="P390" t="s">
        <v>1635</v>
      </c>
      <c r="Q390">
        <v>0</v>
      </c>
      <c r="R390" t="s">
        <v>2025</v>
      </c>
      <c r="W390" t="s">
        <v>1627</v>
      </c>
    </row>
    <row r="391" spans="1:23" x14ac:dyDescent="0.35">
      <c r="A391" t="s">
        <v>1219</v>
      </c>
      <c r="B391" s="6">
        <v>45541.512314814812</v>
      </c>
      <c r="C391">
        <v>30</v>
      </c>
      <c r="D391">
        <v>0</v>
      </c>
      <c r="E391" t="s">
        <v>2177</v>
      </c>
      <c r="F391" t="b">
        <v>1</v>
      </c>
      <c r="G391">
        <v>30</v>
      </c>
      <c r="H391">
        <v>0</v>
      </c>
      <c r="I391" t="s">
        <v>2177</v>
      </c>
      <c r="K391" t="s">
        <v>1220</v>
      </c>
      <c r="L391">
        <v>0.65</v>
      </c>
      <c r="N391" t="s">
        <v>2178</v>
      </c>
      <c r="O391" t="s">
        <v>1634</v>
      </c>
      <c r="P391" t="s">
        <v>1635</v>
      </c>
      <c r="Q391">
        <v>0</v>
      </c>
      <c r="R391" t="s">
        <v>2026</v>
      </c>
      <c r="W391" t="s">
        <v>1627</v>
      </c>
    </row>
    <row r="392" spans="1:23" x14ac:dyDescent="0.35">
      <c r="A392" t="s">
        <v>1221</v>
      </c>
      <c r="B392" s="6">
        <v>45541.533263888887</v>
      </c>
      <c r="C392">
        <v>30</v>
      </c>
      <c r="D392">
        <v>0</v>
      </c>
      <c r="E392" t="s">
        <v>2177</v>
      </c>
      <c r="F392" t="b">
        <v>1</v>
      </c>
      <c r="G392">
        <v>30</v>
      </c>
      <c r="H392">
        <v>0</v>
      </c>
      <c r="I392" t="s">
        <v>2177</v>
      </c>
      <c r="K392" t="s">
        <v>1222</v>
      </c>
      <c r="L392">
        <v>0.65</v>
      </c>
      <c r="N392" t="s">
        <v>2178</v>
      </c>
      <c r="O392" t="s">
        <v>1634</v>
      </c>
      <c r="P392" t="s">
        <v>1635</v>
      </c>
      <c r="Q392">
        <v>0</v>
      </c>
      <c r="R392" t="s">
        <v>2027</v>
      </c>
      <c r="W392" t="s">
        <v>1627</v>
      </c>
    </row>
    <row r="393" spans="1:23" x14ac:dyDescent="0.35">
      <c r="A393" t="s">
        <v>1223</v>
      </c>
      <c r="B393" s="6">
        <v>45541.535752314812</v>
      </c>
      <c r="C393">
        <v>30</v>
      </c>
      <c r="D393">
        <v>0</v>
      </c>
      <c r="E393" t="s">
        <v>2177</v>
      </c>
      <c r="F393" t="b">
        <v>1</v>
      </c>
      <c r="G393">
        <v>30</v>
      </c>
      <c r="H393">
        <v>0</v>
      </c>
      <c r="I393" t="s">
        <v>2177</v>
      </c>
      <c r="K393" t="s">
        <v>1224</v>
      </c>
      <c r="L393">
        <v>0.77</v>
      </c>
      <c r="N393" t="s">
        <v>2178</v>
      </c>
      <c r="O393" t="s">
        <v>1634</v>
      </c>
      <c r="P393" t="s">
        <v>1635</v>
      </c>
      <c r="Q393">
        <v>0</v>
      </c>
      <c r="R393" t="s">
        <v>2028</v>
      </c>
      <c r="W393" t="s">
        <v>1627</v>
      </c>
    </row>
    <row r="394" spans="1:23" x14ac:dyDescent="0.35">
      <c r="A394" t="s">
        <v>1225</v>
      </c>
      <c r="B394" s="6">
        <v>45541.541273148148</v>
      </c>
      <c r="C394">
        <v>30</v>
      </c>
      <c r="D394">
        <v>0</v>
      </c>
      <c r="E394" t="s">
        <v>2177</v>
      </c>
      <c r="F394" t="b">
        <v>1</v>
      </c>
      <c r="G394">
        <v>30</v>
      </c>
      <c r="H394">
        <v>0</v>
      </c>
      <c r="I394" t="s">
        <v>2177</v>
      </c>
      <c r="K394" t="s">
        <v>1226</v>
      </c>
      <c r="L394">
        <v>0.65</v>
      </c>
      <c r="N394" t="s">
        <v>2178</v>
      </c>
      <c r="O394" t="s">
        <v>1634</v>
      </c>
      <c r="P394" t="s">
        <v>1635</v>
      </c>
      <c r="Q394">
        <v>0</v>
      </c>
      <c r="R394" t="s">
        <v>2029</v>
      </c>
      <c r="W394" t="s">
        <v>1627</v>
      </c>
    </row>
    <row r="395" spans="1:23" x14ac:dyDescent="0.35">
      <c r="A395" t="s">
        <v>1227</v>
      </c>
      <c r="B395" s="6">
        <v>45541.552534722221</v>
      </c>
      <c r="C395">
        <v>36</v>
      </c>
      <c r="D395">
        <v>0</v>
      </c>
      <c r="E395" t="s">
        <v>2177</v>
      </c>
      <c r="F395" t="b">
        <v>1</v>
      </c>
      <c r="G395">
        <v>36</v>
      </c>
      <c r="H395">
        <v>0</v>
      </c>
      <c r="I395" t="s">
        <v>2177</v>
      </c>
      <c r="K395" t="s">
        <v>1228</v>
      </c>
      <c r="L395">
        <v>0.74</v>
      </c>
      <c r="N395" t="s">
        <v>2178</v>
      </c>
      <c r="O395" t="s">
        <v>1634</v>
      </c>
      <c r="P395" t="s">
        <v>1635</v>
      </c>
      <c r="Q395">
        <v>0</v>
      </c>
      <c r="R395" t="s">
        <v>2030</v>
      </c>
      <c r="W395" t="s">
        <v>1627</v>
      </c>
    </row>
    <row r="396" spans="1:23" x14ac:dyDescent="0.35">
      <c r="A396" t="s">
        <v>1229</v>
      </c>
      <c r="B396" s="6">
        <v>45541.612627314818</v>
      </c>
      <c r="C396">
        <v>30</v>
      </c>
      <c r="D396">
        <v>0</v>
      </c>
      <c r="E396" t="s">
        <v>2177</v>
      </c>
      <c r="F396" t="b">
        <v>1</v>
      </c>
      <c r="G396">
        <v>30</v>
      </c>
      <c r="H396">
        <v>0</v>
      </c>
      <c r="I396" t="s">
        <v>2177</v>
      </c>
      <c r="K396" t="s">
        <v>1230</v>
      </c>
      <c r="L396">
        <v>0.77</v>
      </c>
      <c r="N396" t="s">
        <v>2178</v>
      </c>
      <c r="O396" t="s">
        <v>1634</v>
      </c>
      <c r="P396" t="s">
        <v>1635</v>
      </c>
      <c r="Q396">
        <v>0</v>
      </c>
      <c r="R396" t="s">
        <v>2031</v>
      </c>
      <c r="W396" t="s">
        <v>1627</v>
      </c>
    </row>
    <row r="397" spans="1:23" x14ac:dyDescent="0.35">
      <c r="A397" t="s">
        <v>1231</v>
      </c>
      <c r="B397" s="6">
        <v>45541.616643518515</v>
      </c>
      <c r="C397">
        <v>36</v>
      </c>
      <c r="D397">
        <v>0</v>
      </c>
      <c r="E397" t="s">
        <v>2177</v>
      </c>
      <c r="F397" t="b">
        <v>1</v>
      </c>
      <c r="G397">
        <v>36</v>
      </c>
      <c r="H397">
        <v>0</v>
      </c>
      <c r="I397" t="s">
        <v>2177</v>
      </c>
      <c r="K397" t="s">
        <v>1232</v>
      </c>
      <c r="L397">
        <v>0.74</v>
      </c>
      <c r="N397" t="s">
        <v>2178</v>
      </c>
      <c r="O397" t="s">
        <v>1634</v>
      </c>
      <c r="P397" t="s">
        <v>1635</v>
      </c>
      <c r="Q397">
        <v>0</v>
      </c>
      <c r="R397" t="s">
        <v>2032</v>
      </c>
      <c r="W397" t="s">
        <v>1627</v>
      </c>
    </row>
    <row r="398" spans="1:23" x14ac:dyDescent="0.35">
      <c r="A398" t="s">
        <v>1233</v>
      </c>
      <c r="B398" s="6">
        <v>45541.732372685183</v>
      </c>
      <c r="C398">
        <v>15</v>
      </c>
      <c r="D398">
        <v>0</v>
      </c>
      <c r="E398" t="s">
        <v>2177</v>
      </c>
      <c r="F398" t="b">
        <v>1</v>
      </c>
      <c r="G398">
        <v>15</v>
      </c>
      <c r="H398">
        <v>0</v>
      </c>
      <c r="I398" t="s">
        <v>2177</v>
      </c>
      <c r="K398" t="s">
        <v>1234</v>
      </c>
      <c r="L398">
        <v>0.43</v>
      </c>
      <c r="N398" t="s">
        <v>2178</v>
      </c>
      <c r="O398" t="s">
        <v>1634</v>
      </c>
      <c r="P398" t="s">
        <v>1635</v>
      </c>
      <c r="Q398">
        <v>0</v>
      </c>
      <c r="R398" t="s">
        <v>2033</v>
      </c>
      <c r="W398" t="s">
        <v>1627</v>
      </c>
    </row>
    <row r="399" spans="1:23" x14ac:dyDescent="0.35">
      <c r="A399" t="s">
        <v>1235</v>
      </c>
      <c r="B399" s="6">
        <v>45541.804768518516</v>
      </c>
      <c r="C399">
        <v>36</v>
      </c>
      <c r="D399">
        <v>0</v>
      </c>
      <c r="E399" t="s">
        <v>2177</v>
      </c>
      <c r="F399" t="b">
        <v>1</v>
      </c>
      <c r="G399">
        <v>36</v>
      </c>
      <c r="H399">
        <v>0</v>
      </c>
      <c r="I399" t="s">
        <v>2177</v>
      </c>
      <c r="K399" t="s">
        <v>1236</v>
      </c>
      <c r="L399">
        <v>0.74</v>
      </c>
      <c r="N399" t="s">
        <v>2178</v>
      </c>
      <c r="O399" t="s">
        <v>1634</v>
      </c>
      <c r="P399" t="s">
        <v>1635</v>
      </c>
      <c r="Q399">
        <v>0</v>
      </c>
      <c r="R399" t="s">
        <v>2034</v>
      </c>
      <c r="W399" t="s">
        <v>1627</v>
      </c>
    </row>
    <row r="400" spans="1:23" x14ac:dyDescent="0.35">
      <c r="A400" t="s">
        <v>1237</v>
      </c>
      <c r="B400" s="6">
        <v>45541.926574074074</v>
      </c>
      <c r="C400">
        <v>18</v>
      </c>
      <c r="D400">
        <v>0</v>
      </c>
      <c r="E400" t="s">
        <v>2177</v>
      </c>
      <c r="F400" t="b">
        <v>1</v>
      </c>
      <c r="G400">
        <v>18</v>
      </c>
      <c r="H400">
        <v>0</v>
      </c>
      <c r="I400" t="s">
        <v>2177</v>
      </c>
      <c r="K400" t="s">
        <v>1238</v>
      </c>
      <c r="L400">
        <v>0.47</v>
      </c>
      <c r="N400" t="s">
        <v>2178</v>
      </c>
      <c r="O400" t="s">
        <v>1634</v>
      </c>
      <c r="P400" t="s">
        <v>1635</v>
      </c>
      <c r="Q400">
        <v>0</v>
      </c>
      <c r="R400" t="s">
        <v>2035</v>
      </c>
      <c r="W400" t="s">
        <v>1627</v>
      </c>
    </row>
    <row r="401" spans="1:23" x14ac:dyDescent="0.35">
      <c r="A401" t="s">
        <v>1239</v>
      </c>
      <c r="B401" s="6">
        <v>45541.965428240743</v>
      </c>
      <c r="C401">
        <v>36</v>
      </c>
      <c r="D401">
        <v>0</v>
      </c>
      <c r="E401" t="s">
        <v>2177</v>
      </c>
      <c r="F401" t="b">
        <v>1</v>
      </c>
      <c r="G401">
        <v>36</v>
      </c>
      <c r="H401">
        <v>0</v>
      </c>
      <c r="I401" t="s">
        <v>2177</v>
      </c>
      <c r="K401" t="s">
        <v>1240</v>
      </c>
      <c r="L401">
        <v>0.74</v>
      </c>
      <c r="N401" t="s">
        <v>2178</v>
      </c>
      <c r="O401" t="s">
        <v>1634</v>
      </c>
      <c r="P401" t="s">
        <v>1635</v>
      </c>
      <c r="Q401">
        <v>0</v>
      </c>
      <c r="R401" t="s">
        <v>2036</v>
      </c>
      <c r="W401" t="s">
        <v>1627</v>
      </c>
    </row>
    <row r="402" spans="1:23" x14ac:dyDescent="0.35">
      <c r="A402" t="s">
        <v>1241</v>
      </c>
      <c r="B402" s="6">
        <v>45542.372083333335</v>
      </c>
      <c r="C402">
        <v>18</v>
      </c>
      <c r="D402">
        <v>0</v>
      </c>
      <c r="E402" t="s">
        <v>2177</v>
      </c>
      <c r="F402" t="b">
        <v>1</v>
      </c>
      <c r="G402">
        <v>18</v>
      </c>
      <c r="H402">
        <v>0</v>
      </c>
      <c r="I402" t="s">
        <v>2177</v>
      </c>
      <c r="K402" t="s">
        <v>1242</v>
      </c>
      <c r="L402">
        <v>0.47</v>
      </c>
      <c r="N402" t="s">
        <v>2178</v>
      </c>
      <c r="O402" t="s">
        <v>1634</v>
      </c>
      <c r="P402" t="s">
        <v>1635</v>
      </c>
      <c r="Q402">
        <v>0</v>
      </c>
      <c r="R402" t="s">
        <v>2037</v>
      </c>
      <c r="W402" t="s">
        <v>1628</v>
      </c>
    </row>
    <row r="403" spans="1:23" x14ac:dyDescent="0.35">
      <c r="A403" t="s">
        <v>1243</v>
      </c>
      <c r="B403" s="6">
        <v>45542.436793981484</v>
      </c>
      <c r="C403">
        <v>30</v>
      </c>
      <c r="D403">
        <v>0</v>
      </c>
      <c r="E403" t="s">
        <v>2177</v>
      </c>
      <c r="F403" t="b">
        <v>1</v>
      </c>
      <c r="G403">
        <v>30</v>
      </c>
      <c r="H403">
        <v>0</v>
      </c>
      <c r="I403" t="s">
        <v>2177</v>
      </c>
      <c r="K403" t="s">
        <v>1244</v>
      </c>
      <c r="L403">
        <v>0.65</v>
      </c>
      <c r="N403" t="s">
        <v>2178</v>
      </c>
      <c r="O403" t="s">
        <v>1634</v>
      </c>
      <c r="P403" t="s">
        <v>1635</v>
      </c>
      <c r="Q403">
        <v>0</v>
      </c>
      <c r="R403" t="s">
        <v>2038</v>
      </c>
      <c r="W403" t="s">
        <v>1628</v>
      </c>
    </row>
    <row r="404" spans="1:23" x14ac:dyDescent="0.35">
      <c r="A404" t="s">
        <v>1245</v>
      </c>
      <c r="B404" s="6">
        <v>45542.443807870368</v>
      </c>
      <c r="C404">
        <v>18</v>
      </c>
      <c r="D404">
        <v>0</v>
      </c>
      <c r="E404" t="s">
        <v>2177</v>
      </c>
      <c r="F404" t="b">
        <v>1</v>
      </c>
      <c r="G404">
        <v>18</v>
      </c>
      <c r="H404">
        <v>0</v>
      </c>
      <c r="I404" t="s">
        <v>2177</v>
      </c>
      <c r="K404" t="s">
        <v>1246</v>
      </c>
      <c r="L404">
        <v>0.47</v>
      </c>
      <c r="N404" t="s">
        <v>2178</v>
      </c>
      <c r="O404" t="s">
        <v>1634</v>
      </c>
      <c r="P404" t="s">
        <v>1635</v>
      </c>
      <c r="Q404">
        <v>0</v>
      </c>
      <c r="R404" t="s">
        <v>2039</v>
      </c>
      <c r="W404" t="s">
        <v>1628</v>
      </c>
    </row>
    <row r="405" spans="1:23" x14ac:dyDescent="0.35">
      <c r="A405" t="s">
        <v>1247</v>
      </c>
      <c r="B405" s="6">
        <v>45542.451504629629</v>
      </c>
      <c r="C405">
        <v>30</v>
      </c>
      <c r="D405">
        <v>0</v>
      </c>
      <c r="E405" t="s">
        <v>2177</v>
      </c>
      <c r="F405" t="b">
        <v>1</v>
      </c>
      <c r="G405">
        <v>30</v>
      </c>
      <c r="H405">
        <v>0</v>
      </c>
      <c r="I405" t="s">
        <v>2177</v>
      </c>
      <c r="K405" t="s">
        <v>1248</v>
      </c>
      <c r="L405">
        <v>0.65</v>
      </c>
      <c r="N405" t="s">
        <v>2178</v>
      </c>
      <c r="O405" t="s">
        <v>1634</v>
      </c>
      <c r="P405" t="s">
        <v>1635</v>
      </c>
      <c r="Q405">
        <v>0</v>
      </c>
      <c r="R405" t="s">
        <v>2040</v>
      </c>
      <c r="W405" t="s">
        <v>1628</v>
      </c>
    </row>
    <row r="406" spans="1:23" x14ac:dyDescent="0.35">
      <c r="A406" t="s">
        <v>1249</v>
      </c>
      <c r="B406" s="6">
        <v>45542.465983796297</v>
      </c>
      <c r="C406">
        <v>18</v>
      </c>
      <c r="D406">
        <v>0</v>
      </c>
      <c r="E406" t="s">
        <v>2177</v>
      </c>
      <c r="F406" t="b">
        <v>1</v>
      </c>
      <c r="G406">
        <v>18</v>
      </c>
      <c r="H406">
        <v>0</v>
      </c>
      <c r="I406" t="s">
        <v>2177</v>
      </c>
      <c r="K406" t="s">
        <v>1250</v>
      </c>
      <c r="L406">
        <v>0.47</v>
      </c>
      <c r="N406" t="s">
        <v>2178</v>
      </c>
      <c r="O406" t="s">
        <v>1634</v>
      </c>
      <c r="P406" t="s">
        <v>1635</v>
      </c>
      <c r="Q406">
        <v>0</v>
      </c>
      <c r="R406" t="s">
        <v>2041</v>
      </c>
      <c r="W406" t="s">
        <v>1628</v>
      </c>
    </row>
    <row r="407" spans="1:23" x14ac:dyDescent="0.35">
      <c r="A407" t="s">
        <v>1251</v>
      </c>
      <c r="B407" s="6">
        <v>45542.46775462963</v>
      </c>
      <c r="C407">
        <v>36</v>
      </c>
      <c r="D407">
        <v>0</v>
      </c>
      <c r="E407" t="s">
        <v>2177</v>
      </c>
      <c r="F407" t="b">
        <v>1</v>
      </c>
      <c r="G407">
        <v>36</v>
      </c>
      <c r="H407">
        <v>0</v>
      </c>
      <c r="I407" t="s">
        <v>2177</v>
      </c>
      <c r="K407" t="s">
        <v>1252</v>
      </c>
      <c r="L407">
        <v>0.74</v>
      </c>
      <c r="N407" t="s">
        <v>2178</v>
      </c>
      <c r="O407" t="s">
        <v>1634</v>
      </c>
      <c r="P407" t="s">
        <v>1635</v>
      </c>
      <c r="Q407">
        <v>0</v>
      </c>
      <c r="R407" t="s">
        <v>2042</v>
      </c>
      <c r="W407" t="s">
        <v>1628</v>
      </c>
    </row>
    <row r="408" spans="1:23" x14ac:dyDescent="0.35">
      <c r="A408" t="s">
        <v>1253</v>
      </c>
      <c r="B408" s="6">
        <v>45542.491967592592</v>
      </c>
      <c r="C408">
        <v>18</v>
      </c>
      <c r="D408">
        <v>0</v>
      </c>
      <c r="E408" t="s">
        <v>2177</v>
      </c>
      <c r="F408" t="b">
        <v>1</v>
      </c>
      <c r="G408">
        <v>18</v>
      </c>
      <c r="H408">
        <v>0</v>
      </c>
      <c r="I408" t="s">
        <v>2177</v>
      </c>
      <c r="K408" t="s">
        <v>1254</v>
      </c>
      <c r="L408">
        <v>0.47</v>
      </c>
      <c r="N408" t="s">
        <v>2178</v>
      </c>
      <c r="O408" t="s">
        <v>1634</v>
      </c>
      <c r="P408" t="s">
        <v>1635</v>
      </c>
      <c r="Q408">
        <v>0</v>
      </c>
      <c r="R408" t="s">
        <v>2043</v>
      </c>
      <c r="W408" t="s">
        <v>1628</v>
      </c>
    </row>
    <row r="409" spans="1:23" x14ac:dyDescent="0.35">
      <c r="A409" t="s">
        <v>1255</v>
      </c>
      <c r="B409" s="6">
        <v>45542.503587962965</v>
      </c>
      <c r="C409">
        <v>36</v>
      </c>
      <c r="D409">
        <v>0</v>
      </c>
      <c r="E409" t="s">
        <v>2177</v>
      </c>
      <c r="F409" t="b">
        <v>1</v>
      </c>
      <c r="G409">
        <v>36</v>
      </c>
      <c r="H409">
        <v>0</v>
      </c>
      <c r="I409" t="s">
        <v>2177</v>
      </c>
      <c r="K409" t="s">
        <v>1256</v>
      </c>
      <c r="L409">
        <v>0.74</v>
      </c>
      <c r="N409" t="s">
        <v>2178</v>
      </c>
      <c r="O409" t="s">
        <v>1634</v>
      </c>
      <c r="P409" t="s">
        <v>1635</v>
      </c>
      <c r="Q409">
        <v>0</v>
      </c>
      <c r="R409" t="s">
        <v>2044</v>
      </c>
      <c r="W409" t="s">
        <v>1628</v>
      </c>
    </row>
    <row r="410" spans="1:23" x14ac:dyDescent="0.35">
      <c r="A410" t="s">
        <v>1257</v>
      </c>
      <c r="B410" s="6">
        <v>45542.51599537037</v>
      </c>
      <c r="C410">
        <v>15</v>
      </c>
      <c r="D410">
        <v>0</v>
      </c>
      <c r="E410" t="s">
        <v>2177</v>
      </c>
      <c r="F410" t="b">
        <v>1</v>
      </c>
      <c r="G410">
        <v>15</v>
      </c>
      <c r="H410">
        <v>0</v>
      </c>
      <c r="I410" t="s">
        <v>2177</v>
      </c>
      <c r="K410" t="s">
        <v>1258</v>
      </c>
      <c r="L410">
        <v>0.43</v>
      </c>
      <c r="N410" t="s">
        <v>2178</v>
      </c>
      <c r="O410" t="s">
        <v>1634</v>
      </c>
      <c r="P410" t="s">
        <v>1635</v>
      </c>
      <c r="Q410">
        <v>0</v>
      </c>
      <c r="R410" t="s">
        <v>2045</v>
      </c>
      <c r="W410" t="s">
        <v>1628</v>
      </c>
    </row>
    <row r="411" spans="1:23" x14ac:dyDescent="0.35">
      <c r="A411" t="s">
        <v>1259</v>
      </c>
      <c r="B411" s="6">
        <v>45542.587500000001</v>
      </c>
      <c r="C411">
        <v>18</v>
      </c>
      <c r="D411">
        <v>0</v>
      </c>
      <c r="E411" t="s">
        <v>2177</v>
      </c>
      <c r="F411" t="b">
        <v>1</v>
      </c>
      <c r="G411">
        <v>18</v>
      </c>
      <c r="H411">
        <v>0</v>
      </c>
      <c r="I411" t="s">
        <v>2177</v>
      </c>
      <c r="K411" t="s">
        <v>1260</v>
      </c>
      <c r="L411">
        <v>0.47</v>
      </c>
      <c r="N411" t="s">
        <v>2178</v>
      </c>
      <c r="O411" t="s">
        <v>1634</v>
      </c>
      <c r="P411" t="s">
        <v>1635</v>
      </c>
      <c r="Q411">
        <v>0</v>
      </c>
      <c r="R411" t="s">
        <v>2046</v>
      </c>
      <c r="W411" t="s">
        <v>1628</v>
      </c>
    </row>
    <row r="412" spans="1:23" x14ac:dyDescent="0.35">
      <c r="A412" t="s">
        <v>1261</v>
      </c>
      <c r="B412" s="6">
        <v>45542.600914351853</v>
      </c>
      <c r="C412">
        <v>15</v>
      </c>
      <c r="D412">
        <v>0</v>
      </c>
      <c r="E412" t="s">
        <v>2177</v>
      </c>
      <c r="F412" t="b">
        <v>1</v>
      </c>
      <c r="G412">
        <v>15</v>
      </c>
      <c r="H412">
        <v>0</v>
      </c>
      <c r="I412" t="s">
        <v>2177</v>
      </c>
      <c r="K412" t="s">
        <v>1262</v>
      </c>
      <c r="L412">
        <v>0.43</v>
      </c>
      <c r="N412" t="s">
        <v>2178</v>
      </c>
      <c r="O412" t="s">
        <v>1634</v>
      </c>
      <c r="P412" t="s">
        <v>1635</v>
      </c>
      <c r="Q412">
        <v>0</v>
      </c>
      <c r="R412" t="s">
        <v>2047</v>
      </c>
      <c r="W412" t="s">
        <v>1628</v>
      </c>
    </row>
    <row r="413" spans="1:23" x14ac:dyDescent="0.35">
      <c r="A413" t="s">
        <v>1263</v>
      </c>
      <c r="B413" s="6">
        <v>45542.607199074075</v>
      </c>
      <c r="C413">
        <v>36</v>
      </c>
      <c r="D413">
        <v>0</v>
      </c>
      <c r="E413" t="s">
        <v>2177</v>
      </c>
      <c r="F413" t="b">
        <v>1</v>
      </c>
      <c r="G413">
        <v>36</v>
      </c>
      <c r="H413">
        <v>0</v>
      </c>
      <c r="I413" t="s">
        <v>2177</v>
      </c>
      <c r="K413" t="s">
        <v>1264</v>
      </c>
      <c r="L413">
        <v>0.74</v>
      </c>
      <c r="N413" t="s">
        <v>2178</v>
      </c>
      <c r="O413" t="s">
        <v>1634</v>
      </c>
      <c r="P413" t="s">
        <v>1635</v>
      </c>
      <c r="Q413">
        <v>0</v>
      </c>
      <c r="R413" t="s">
        <v>2048</v>
      </c>
      <c r="W413" t="s">
        <v>1628</v>
      </c>
    </row>
    <row r="414" spans="1:23" x14ac:dyDescent="0.35">
      <c r="A414" t="s">
        <v>1265</v>
      </c>
      <c r="B414" s="6">
        <v>45542.709178240744</v>
      </c>
      <c r="C414">
        <v>36</v>
      </c>
      <c r="D414">
        <v>0</v>
      </c>
      <c r="E414" t="s">
        <v>2177</v>
      </c>
      <c r="F414" t="b">
        <v>1</v>
      </c>
      <c r="G414">
        <v>36</v>
      </c>
      <c r="H414">
        <v>0</v>
      </c>
      <c r="I414" t="s">
        <v>2177</v>
      </c>
      <c r="K414" t="s">
        <v>1266</v>
      </c>
      <c r="L414">
        <v>0.74</v>
      </c>
      <c r="N414" t="s">
        <v>2178</v>
      </c>
      <c r="O414" t="s">
        <v>1634</v>
      </c>
      <c r="P414" t="s">
        <v>1635</v>
      </c>
      <c r="Q414">
        <v>0</v>
      </c>
      <c r="R414" t="s">
        <v>2049</v>
      </c>
      <c r="W414" t="s">
        <v>1628</v>
      </c>
    </row>
    <row r="415" spans="1:23" x14ac:dyDescent="0.35">
      <c r="A415" t="s">
        <v>1267</v>
      </c>
      <c r="B415" s="6">
        <v>45542.711215277777</v>
      </c>
      <c r="C415">
        <v>36</v>
      </c>
      <c r="D415">
        <v>0</v>
      </c>
      <c r="E415" t="s">
        <v>2177</v>
      </c>
      <c r="F415" t="b">
        <v>1</v>
      </c>
      <c r="G415">
        <v>36</v>
      </c>
      <c r="H415">
        <v>0</v>
      </c>
      <c r="I415" t="s">
        <v>2177</v>
      </c>
      <c r="K415" t="s">
        <v>1268</v>
      </c>
      <c r="L415">
        <v>0.74</v>
      </c>
      <c r="N415" t="s">
        <v>2178</v>
      </c>
      <c r="O415" t="s">
        <v>1634</v>
      </c>
      <c r="P415" t="s">
        <v>1635</v>
      </c>
      <c r="Q415">
        <v>0</v>
      </c>
      <c r="R415" t="s">
        <v>2050</v>
      </c>
      <c r="W415" t="s">
        <v>1628</v>
      </c>
    </row>
    <row r="416" spans="1:23" x14ac:dyDescent="0.35">
      <c r="A416" t="s">
        <v>1269</v>
      </c>
      <c r="B416" s="6">
        <v>45542.724085648151</v>
      </c>
      <c r="C416">
        <v>15</v>
      </c>
      <c r="D416">
        <v>0</v>
      </c>
      <c r="E416" t="s">
        <v>2177</v>
      </c>
      <c r="F416" t="b">
        <v>1</v>
      </c>
      <c r="G416">
        <v>15</v>
      </c>
      <c r="H416">
        <v>0</v>
      </c>
      <c r="I416" t="s">
        <v>2177</v>
      </c>
      <c r="K416" t="s">
        <v>1270</v>
      </c>
      <c r="L416">
        <v>0.43</v>
      </c>
      <c r="N416" t="s">
        <v>2178</v>
      </c>
      <c r="O416" t="s">
        <v>1634</v>
      </c>
      <c r="P416" t="s">
        <v>1635</v>
      </c>
      <c r="Q416">
        <v>0</v>
      </c>
      <c r="R416" t="s">
        <v>2051</v>
      </c>
      <c r="W416" t="s">
        <v>1628</v>
      </c>
    </row>
    <row r="417" spans="1:23" x14ac:dyDescent="0.35">
      <c r="A417" t="s">
        <v>1271</v>
      </c>
      <c r="B417" s="6">
        <v>45542.738009259258</v>
      </c>
      <c r="C417">
        <v>15</v>
      </c>
      <c r="D417">
        <v>0</v>
      </c>
      <c r="E417" t="s">
        <v>2177</v>
      </c>
      <c r="F417" t="b">
        <v>1</v>
      </c>
      <c r="G417">
        <v>15</v>
      </c>
      <c r="H417">
        <v>0</v>
      </c>
      <c r="I417" t="s">
        <v>2177</v>
      </c>
      <c r="K417" t="s">
        <v>1272</v>
      </c>
      <c r="L417">
        <v>0.43</v>
      </c>
      <c r="N417" t="s">
        <v>2178</v>
      </c>
      <c r="O417" t="s">
        <v>1634</v>
      </c>
      <c r="P417" t="s">
        <v>1635</v>
      </c>
      <c r="Q417">
        <v>0</v>
      </c>
      <c r="R417" t="s">
        <v>2052</v>
      </c>
      <c r="W417" t="s">
        <v>1628</v>
      </c>
    </row>
    <row r="418" spans="1:23" x14ac:dyDescent="0.35">
      <c r="A418" t="s">
        <v>1273</v>
      </c>
      <c r="B418" s="6">
        <v>45542.766597222224</v>
      </c>
      <c r="C418">
        <v>18</v>
      </c>
      <c r="D418">
        <v>0</v>
      </c>
      <c r="E418" t="s">
        <v>2177</v>
      </c>
      <c r="F418" t="b">
        <v>1</v>
      </c>
      <c r="G418">
        <v>18</v>
      </c>
      <c r="H418">
        <v>0</v>
      </c>
      <c r="I418" t="s">
        <v>2177</v>
      </c>
      <c r="K418" t="s">
        <v>1274</v>
      </c>
      <c r="L418">
        <v>0.47</v>
      </c>
      <c r="N418" t="s">
        <v>2178</v>
      </c>
      <c r="O418" t="s">
        <v>1634</v>
      </c>
      <c r="P418" t="s">
        <v>1635</v>
      </c>
      <c r="Q418">
        <v>0</v>
      </c>
      <c r="R418" t="s">
        <v>2053</v>
      </c>
      <c r="W418" t="s">
        <v>1628</v>
      </c>
    </row>
    <row r="419" spans="1:23" x14ac:dyDescent="0.35">
      <c r="A419" t="s">
        <v>1275</v>
      </c>
      <c r="B419" s="6">
        <v>45542.776516203703</v>
      </c>
      <c r="C419">
        <v>18</v>
      </c>
      <c r="D419">
        <v>0</v>
      </c>
      <c r="E419" t="s">
        <v>2177</v>
      </c>
      <c r="F419" t="b">
        <v>1</v>
      </c>
      <c r="G419">
        <v>18</v>
      </c>
      <c r="H419">
        <v>0</v>
      </c>
      <c r="I419" t="s">
        <v>2177</v>
      </c>
      <c r="K419" t="s">
        <v>1276</v>
      </c>
      <c r="L419">
        <v>0.47</v>
      </c>
      <c r="N419" t="s">
        <v>2178</v>
      </c>
      <c r="O419" t="s">
        <v>1634</v>
      </c>
      <c r="P419" t="s">
        <v>1635</v>
      </c>
      <c r="Q419">
        <v>0</v>
      </c>
      <c r="R419" t="s">
        <v>2054</v>
      </c>
      <c r="W419" t="s">
        <v>1628</v>
      </c>
    </row>
    <row r="420" spans="1:23" x14ac:dyDescent="0.35">
      <c r="A420" t="s">
        <v>1277</v>
      </c>
      <c r="B420" s="6">
        <v>45542.781006944446</v>
      </c>
      <c r="C420">
        <v>30</v>
      </c>
      <c r="D420">
        <v>0</v>
      </c>
      <c r="E420" t="s">
        <v>2177</v>
      </c>
      <c r="F420" t="b">
        <v>1</v>
      </c>
      <c r="G420">
        <v>30</v>
      </c>
      <c r="H420">
        <v>0</v>
      </c>
      <c r="I420" t="s">
        <v>2177</v>
      </c>
      <c r="K420" t="s">
        <v>1278</v>
      </c>
      <c r="L420">
        <v>0.77</v>
      </c>
      <c r="N420" t="s">
        <v>2178</v>
      </c>
      <c r="O420" t="s">
        <v>1634</v>
      </c>
      <c r="P420" t="s">
        <v>1635</v>
      </c>
      <c r="Q420">
        <v>0</v>
      </c>
      <c r="R420" t="s">
        <v>2055</v>
      </c>
      <c r="W420" t="s">
        <v>1628</v>
      </c>
    </row>
    <row r="421" spans="1:23" x14ac:dyDescent="0.35">
      <c r="A421" t="s">
        <v>1279</v>
      </c>
      <c r="B421" s="6">
        <v>45542.784768518519</v>
      </c>
      <c r="C421">
        <v>15</v>
      </c>
      <c r="D421">
        <v>0</v>
      </c>
      <c r="E421" t="s">
        <v>2177</v>
      </c>
      <c r="F421" t="b">
        <v>1</v>
      </c>
      <c r="G421">
        <v>15</v>
      </c>
      <c r="H421">
        <v>0</v>
      </c>
      <c r="I421" t="s">
        <v>2177</v>
      </c>
      <c r="K421" t="s">
        <v>1280</v>
      </c>
      <c r="L421">
        <v>0.43</v>
      </c>
      <c r="N421" t="s">
        <v>2178</v>
      </c>
      <c r="O421" t="s">
        <v>1634</v>
      </c>
      <c r="P421" t="s">
        <v>1635</v>
      </c>
      <c r="Q421">
        <v>0</v>
      </c>
      <c r="R421" t="s">
        <v>2056</v>
      </c>
      <c r="W421" t="s">
        <v>1628</v>
      </c>
    </row>
    <row r="422" spans="1:23" x14ac:dyDescent="0.35">
      <c r="A422" t="s">
        <v>1281</v>
      </c>
      <c r="B422" s="6">
        <v>45542.788437499999</v>
      </c>
      <c r="C422">
        <v>36</v>
      </c>
      <c r="D422">
        <v>0</v>
      </c>
      <c r="E422" t="s">
        <v>2177</v>
      </c>
      <c r="F422" t="b">
        <v>1</v>
      </c>
      <c r="G422">
        <v>36</v>
      </c>
      <c r="H422">
        <v>0</v>
      </c>
      <c r="I422" t="s">
        <v>2177</v>
      </c>
      <c r="K422" t="s">
        <v>1282</v>
      </c>
      <c r="L422">
        <v>0.74</v>
      </c>
      <c r="N422" t="s">
        <v>2178</v>
      </c>
      <c r="O422" t="s">
        <v>1634</v>
      </c>
      <c r="P422" t="s">
        <v>1635</v>
      </c>
      <c r="Q422">
        <v>0</v>
      </c>
      <c r="R422" t="s">
        <v>2057</v>
      </c>
      <c r="W422" t="s">
        <v>1628</v>
      </c>
    </row>
    <row r="423" spans="1:23" x14ac:dyDescent="0.35">
      <c r="A423" t="s">
        <v>1283</v>
      </c>
      <c r="B423" s="6">
        <v>45542.82980324074</v>
      </c>
      <c r="C423">
        <v>30</v>
      </c>
      <c r="D423">
        <v>0</v>
      </c>
      <c r="E423" t="s">
        <v>2177</v>
      </c>
      <c r="F423" t="b">
        <v>1</v>
      </c>
      <c r="G423">
        <v>30</v>
      </c>
      <c r="H423">
        <v>0</v>
      </c>
      <c r="I423" t="s">
        <v>2177</v>
      </c>
      <c r="K423" t="s">
        <v>1284</v>
      </c>
      <c r="L423">
        <v>0.65</v>
      </c>
      <c r="N423" t="s">
        <v>2178</v>
      </c>
      <c r="O423" t="s">
        <v>1634</v>
      </c>
      <c r="P423" t="s">
        <v>1635</v>
      </c>
      <c r="Q423">
        <v>0</v>
      </c>
      <c r="R423" t="s">
        <v>2058</v>
      </c>
      <c r="W423" t="s">
        <v>1628</v>
      </c>
    </row>
    <row r="424" spans="1:23" x14ac:dyDescent="0.35">
      <c r="A424" t="s">
        <v>1285</v>
      </c>
      <c r="B424" s="6">
        <v>45542.868101851855</v>
      </c>
      <c r="C424">
        <v>36</v>
      </c>
      <c r="D424">
        <v>0</v>
      </c>
      <c r="E424" t="s">
        <v>2177</v>
      </c>
      <c r="F424" t="b">
        <v>1</v>
      </c>
      <c r="G424">
        <v>36</v>
      </c>
      <c r="H424">
        <v>0</v>
      </c>
      <c r="I424" t="s">
        <v>2177</v>
      </c>
      <c r="K424" t="s">
        <v>1286</v>
      </c>
      <c r="L424">
        <v>0.74</v>
      </c>
      <c r="N424" t="s">
        <v>2178</v>
      </c>
      <c r="O424" t="s">
        <v>1634</v>
      </c>
      <c r="P424" t="s">
        <v>1635</v>
      </c>
      <c r="Q424">
        <v>0</v>
      </c>
      <c r="R424" t="s">
        <v>2059</v>
      </c>
      <c r="W424" t="s">
        <v>1628</v>
      </c>
    </row>
    <row r="425" spans="1:23" x14ac:dyDescent="0.35">
      <c r="A425" t="s">
        <v>1287</v>
      </c>
      <c r="B425" s="6">
        <v>45542.976400462961</v>
      </c>
      <c r="C425">
        <v>36</v>
      </c>
      <c r="D425">
        <v>0</v>
      </c>
      <c r="E425" t="s">
        <v>2177</v>
      </c>
      <c r="F425" t="b">
        <v>1</v>
      </c>
      <c r="G425">
        <v>36</v>
      </c>
      <c r="H425">
        <v>0</v>
      </c>
      <c r="I425" t="s">
        <v>2177</v>
      </c>
      <c r="K425" t="s">
        <v>1288</v>
      </c>
      <c r="L425">
        <v>0.74</v>
      </c>
      <c r="N425" t="s">
        <v>2178</v>
      </c>
      <c r="O425" t="s">
        <v>1634</v>
      </c>
      <c r="P425" t="s">
        <v>1635</v>
      </c>
      <c r="Q425">
        <v>0</v>
      </c>
      <c r="R425" t="s">
        <v>2060</v>
      </c>
      <c r="W425" t="s">
        <v>1628</v>
      </c>
    </row>
    <row r="426" spans="1:23" x14ac:dyDescent="0.35">
      <c r="A426" t="s">
        <v>1289</v>
      </c>
      <c r="B426" s="6">
        <v>45543.315891203703</v>
      </c>
      <c r="C426">
        <v>36</v>
      </c>
      <c r="D426">
        <v>0</v>
      </c>
      <c r="E426" t="s">
        <v>2177</v>
      </c>
      <c r="F426" t="b">
        <v>1</v>
      </c>
      <c r="G426">
        <v>36</v>
      </c>
      <c r="H426">
        <v>0</v>
      </c>
      <c r="I426" t="s">
        <v>2177</v>
      </c>
      <c r="K426" t="s">
        <v>1290</v>
      </c>
      <c r="L426">
        <v>0.74</v>
      </c>
      <c r="N426" t="s">
        <v>2178</v>
      </c>
      <c r="O426" t="s">
        <v>1634</v>
      </c>
      <c r="P426" t="s">
        <v>1635</v>
      </c>
      <c r="Q426">
        <v>0</v>
      </c>
      <c r="R426" t="s">
        <v>2061</v>
      </c>
      <c r="W426" t="s">
        <v>1628</v>
      </c>
    </row>
    <row r="427" spans="1:23" x14ac:dyDescent="0.35">
      <c r="A427" t="s">
        <v>1291</v>
      </c>
      <c r="B427" s="6">
        <v>45543.37871527778</v>
      </c>
      <c r="C427">
        <v>36</v>
      </c>
      <c r="D427">
        <v>0</v>
      </c>
      <c r="E427" t="s">
        <v>2177</v>
      </c>
      <c r="F427" t="b">
        <v>1</v>
      </c>
      <c r="G427">
        <v>36</v>
      </c>
      <c r="H427">
        <v>0</v>
      </c>
      <c r="I427" t="s">
        <v>2177</v>
      </c>
      <c r="K427" t="s">
        <v>1292</v>
      </c>
      <c r="L427">
        <v>0.63</v>
      </c>
      <c r="N427" t="s">
        <v>2178</v>
      </c>
      <c r="O427" t="s">
        <v>1634</v>
      </c>
      <c r="P427" t="s">
        <v>1635</v>
      </c>
      <c r="Q427">
        <v>0</v>
      </c>
      <c r="R427" t="s">
        <v>2062</v>
      </c>
      <c r="W427" t="s">
        <v>1628</v>
      </c>
    </row>
    <row r="428" spans="1:23" x14ac:dyDescent="0.35">
      <c r="A428" t="s">
        <v>1293</v>
      </c>
      <c r="B428" s="6">
        <v>45543.385115740741</v>
      </c>
      <c r="C428">
        <v>36</v>
      </c>
      <c r="D428">
        <v>0</v>
      </c>
      <c r="E428" t="s">
        <v>2177</v>
      </c>
      <c r="F428" t="b">
        <v>1</v>
      </c>
      <c r="G428">
        <v>36</v>
      </c>
      <c r="H428">
        <v>0</v>
      </c>
      <c r="I428" t="s">
        <v>2177</v>
      </c>
      <c r="K428" t="s">
        <v>1294</v>
      </c>
      <c r="L428">
        <v>0.74</v>
      </c>
      <c r="N428" t="s">
        <v>2178</v>
      </c>
      <c r="O428" t="s">
        <v>1634</v>
      </c>
      <c r="P428" t="s">
        <v>1635</v>
      </c>
      <c r="Q428">
        <v>0</v>
      </c>
      <c r="R428" t="s">
        <v>2063</v>
      </c>
      <c r="W428" t="s">
        <v>1628</v>
      </c>
    </row>
    <row r="429" spans="1:23" x14ac:dyDescent="0.35">
      <c r="A429" t="s">
        <v>1295</v>
      </c>
      <c r="B429" s="6">
        <v>45543.390868055554</v>
      </c>
      <c r="C429">
        <v>30</v>
      </c>
      <c r="D429">
        <v>0</v>
      </c>
      <c r="E429" t="s">
        <v>2177</v>
      </c>
      <c r="F429" t="b">
        <v>1</v>
      </c>
      <c r="G429">
        <v>30</v>
      </c>
      <c r="H429">
        <v>0</v>
      </c>
      <c r="I429" t="s">
        <v>2177</v>
      </c>
      <c r="K429" t="s">
        <v>1296</v>
      </c>
      <c r="L429">
        <v>0.65</v>
      </c>
      <c r="N429" t="s">
        <v>2178</v>
      </c>
      <c r="O429" t="s">
        <v>1634</v>
      </c>
      <c r="P429" t="s">
        <v>1635</v>
      </c>
      <c r="Q429">
        <v>0</v>
      </c>
      <c r="R429" t="s">
        <v>2064</v>
      </c>
      <c r="W429" t="s">
        <v>1628</v>
      </c>
    </row>
    <row r="430" spans="1:23" x14ac:dyDescent="0.35">
      <c r="A430" t="s">
        <v>1297</v>
      </c>
      <c r="B430" s="6">
        <v>45543.430543981478</v>
      </c>
      <c r="C430">
        <v>30</v>
      </c>
      <c r="D430">
        <v>0</v>
      </c>
      <c r="E430" t="s">
        <v>2177</v>
      </c>
      <c r="F430" t="b">
        <v>1</v>
      </c>
      <c r="G430">
        <v>30</v>
      </c>
      <c r="H430">
        <v>0</v>
      </c>
      <c r="I430" t="s">
        <v>2177</v>
      </c>
      <c r="K430" t="s">
        <v>1298</v>
      </c>
      <c r="L430">
        <v>0.65</v>
      </c>
      <c r="N430" t="s">
        <v>2178</v>
      </c>
      <c r="O430" t="s">
        <v>1634</v>
      </c>
      <c r="P430" t="s">
        <v>1635</v>
      </c>
      <c r="Q430">
        <v>0</v>
      </c>
      <c r="R430" t="s">
        <v>2065</v>
      </c>
      <c r="W430" t="s">
        <v>1628</v>
      </c>
    </row>
    <row r="431" spans="1:23" x14ac:dyDescent="0.35">
      <c r="A431" t="s">
        <v>1299</v>
      </c>
      <c r="B431" s="6">
        <v>45543.431319444448</v>
      </c>
      <c r="C431">
        <v>36</v>
      </c>
      <c r="D431">
        <v>0</v>
      </c>
      <c r="E431" t="s">
        <v>2177</v>
      </c>
      <c r="F431" t="b">
        <v>1</v>
      </c>
      <c r="G431">
        <v>36</v>
      </c>
      <c r="H431">
        <v>0</v>
      </c>
      <c r="I431" t="s">
        <v>2177</v>
      </c>
      <c r="K431" t="s">
        <v>1300</v>
      </c>
      <c r="L431">
        <v>0.74</v>
      </c>
      <c r="N431" t="s">
        <v>2178</v>
      </c>
      <c r="O431" t="s">
        <v>1634</v>
      </c>
      <c r="P431" t="s">
        <v>1635</v>
      </c>
      <c r="Q431">
        <v>0</v>
      </c>
      <c r="R431" t="s">
        <v>2066</v>
      </c>
      <c r="W431" t="s">
        <v>1628</v>
      </c>
    </row>
    <row r="432" spans="1:23" x14ac:dyDescent="0.35">
      <c r="A432" t="s">
        <v>1301</v>
      </c>
      <c r="B432" s="6">
        <v>45543.439131944448</v>
      </c>
      <c r="C432">
        <v>30</v>
      </c>
      <c r="D432">
        <v>0</v>
      </c>
      <c r="E432" t="s">
        <v>2177</v>
      </c>
      <c r="F432" t="b">
        <v>1</v>
      </c>
      <c r="G432">
        <v>30</v>
      </c>
      <c r="H432">
        <v>0</v>
      </c>
      <c r="I432" t="s">
        <v>2177</v>
      </c>
      <c r="K432" t="s">
        <v>1302</v>
      </c>
      <c r="L432">
        <v>0.65</v>
      </c>
      <c r="N432" t="s">
        <v>2178</v>
      </c>
      <c r="O432" t="s">
        <v>1634</v>
      </c>
      <c r="P432" t="s">
        <v>1635</v>
      </c>
      <c r="Q432">
        <v>0</v>
      </c>
      <c r="R432" t="s">
        <v>2067</v>
      </c>
      <c r="W432" t="s">
        <v>1628</v>
      </c>
    </row>
    <row r="433" spans="1:23" x14ac:dyDescent="0.35">
      <c r="A433" t="s">
        <v>1303</v>
      </c>
      <c r="B433" s="6">
        <v>45543.447928240741</v>
      </c>
      <c r="C433">
        <v>36</v>
      </c>
      <c r="D433">
        <v>0</v>
      </c>
      <c r="E433" t="s">
        <v>2177</v>
      </c>
      <c r="F433" t="b">
        <v>1</v>
      </c>
      <c r="G433">
        <v>36</v>
      </c>
      <c r="H433">
        <v>0</v>
      </c>
      <c r="I433" t="s">
        <v>2177</v>
      </c>
      <c r="K433" t="s">
        <v>1304</v>
      </c>
      <c r="L433">
        <v>0.74</v>
      </c>
      <c r="N433" t="s">
        <v>2178</v>
      </c>
      <c r="O433" t="s">
        <v>1634</v>
      </c>
      <c r="P433" t="s">
        <v>1635</v>
      </c>
      <c r="Q433">
        <v>0</v>
      </c>
      <c r="R433" t="s">
        <v>2068</v>
      </c>
      <c r="W433" t="s">
        <v>1628</v>
      </c>
    </row>
    <row r="434" spans="1:23" x14ac:dyDescent="0.35">
      <c r="A434" t="s">
        <v>1305</v>
      </c>
      <c r="B434" s="6">
        <v>45543.454768518517</v>
      </c>
      <c r="C434">
        <v>36</v>
      </c>
      <c r="D434">
        <v>0</v>
      </c>
      <c r="E434" t="s">
        <v>2177</v>
      </c>
      <c r="F434" t="b">
        <v>1</v>
      </c>
      <c r="G434">
        <v>36</v>
      </c>
      <c r="H434">
        <v>0</v>
      </c>
      <c r="I434" t="s">
        <v>2177</v>
      </c>
      <c r="K434" t="s">
        <v>1306</v>
      </c>
      <c r="L434">
        <v>0.63</v>
      </c>
      <c r="N434" t="s">
        <v>2178</v>
      </c>
      <c r="O434" t="s">
        <v>1634</v>
      </c>
      <c r="P434" t="s">
        <v>1635</v>
      </c>
      <c r="Q434">
        <v>0</v>
      </c>
      <c r="R434" t="s">
        <v>2069</v>
      </c>
      <c r="W434" t="s">
        <v>1628</v>
      </c>
    </row>
    <row r="435" spans="1:23" x14ac:dyDescent="0.35">
      <c r="A435" t="s">
        <v>1307</v>
      </c>
      <c r="B435" s="6">
        <v>45543.462430555555</v>
      </c>
      <c r="C435">
        <v>18</v>
      </c>
      <c r="D435">
        <v>0</v>
      </c>
      <c r="E435" t="s">
        <v>2177</v>
      </c>
      <c r="F435" t="b">
        <v>1</v>
      </c>
      <c r="G435">
        <v>18</v>
      </c>
      <c r="H435">
        <v>0</v>
      </c>
      <c r="I435" t="s">
        <v>2177</v>
      </c>
      <c r="K435" t="s">
        <v>1308</v>
      </c>
      <c r="L435">
        <v>0.54</v>
      </c>
      <c r="N435" t="s">
        <v>2178</v>
      </c>
      <c r="O435" t="s">
        <v>1634</v>
      </c>
      <c r="P435" t="s">
        <v>1635</v>
      </c>
      <c r="Q435">
        <v>0</v>
      </c>
      <c r="R435" t="s">
        <v>2070</v>
      </c>
      <c r="W435" t="s">
        <v>1628</v>
      </c>
    </row>
    <row r="436" spans="1:23" x14ac:dyDescent="0.35">
      <c r="A436" t="s">
        <v>1309</v>
      </c>
      <c r="B436" s="6">
        <v>45543.474907407406</v>
      </c>
      <c r="C436">
        <v>30</v>
      </c>
      <c r="D436">
        <v>0</v>
      </c>
      <c r="E436" t="s">
        <v>2177</v>
      </c>
      <c r="F436" t="b">
        <v>1</v>
      </c>
      <c r="G436">
        <v>30</v>
      </c>
      <c r="H436">
        <v>0</v>
      </c>
      <c r="I436" t="s">
        <v>2177</v>
      </c>
      <c r="K436" t="s">
        <v>1310</v>
      </c>
      <c r="L436">
        <v>0.65</v>
      </c>
      <c r="N436" t="s">
        <v>2178</v>
      </c>
      <c r="O436" t="s">
        <v>1634</v>
      </c>
      <c r="P436" t="s">
        <v>1635</v>
      </c>
      <c r="Q436">
        <v>0</v>
      </c>
      <c r="R436" t="s">
        <v>2071</v>
      </c>
      <c r="W436" t="s">
        <v>1628</v>
      </c>
    </row>
    <row r="437" spans="1:23" x14ac:dyDescent="0.35">
      <c r="A437" t="s">
        <v>1311</v>
      </c>
      <c r="B437" s="6">
        <v>45543.478206018517</v>
      </c>
      <c r="C437">
        <v>18</v>
      </c>
      <c r="D437">
        <v>0</v>
      </c>
      <c r="E437" t="s">
        <v>2177</v>
      </c>
      <c r="F437" t="b">
        <v>1</v>
      </c>
      <c r="G437">
        <v>18</v>
      </c>
      <c r="H437">
        <v>0</v>
      </c>
      <c r="I437" t="s">
        <v>2177</v>
      </c>
      <c r="K437" t="s">
        <v>1312</v>
      </c>
      <c r="L437">
        <v>0.42</v>
      </c>
      <c r="N437" t="s">
        <v>2178</v>
      </c>
      <c r="O437" t="s">
        <v>1634</v>
      </c>
      <c r="P437" t="s">
        <v>1635</v>
      </c>
      <c r="Q437">
        <v>0</v>
      </c>
      <c r="R437" t="s">
        <v>2072</v>
      </c>
      <c r="W437" t="s">
        <v>1628</v>
      </c>
    </row>
    <row r="438" spans="1:23" x14ac:dyDescent="0.35">
      <c r="A438" t="s">
        <v>1313</v>
      </c>
      <c r="B438" s="6">
        <v>45543.495995370373</v>
      </c>
      <c r="C438">
        <v>30</v>
      </c>
      <c r="D438">
        <v>0</v>
      </c>
      <c r="E438" t="s">
        <v>2177</v>
      </c>
      <c r="F438" t="b">
        <v>1</v>
      </c>
      <c r="G438">
        <v>30</v>
      </c>
      <c r="H438">
        <v>0</v>
      </c>
      <c r="I438" t="s">
        <v>2177</v>
      </c>
      <c r="K438" t="s">
        <v>1314</v>
      </c>
      <c r="L438">
        <v>0.65</v>
      </c>
      <c r="N438" t="s">
        <v>2178</v>
      </c>
      <c r="O438" t="s">
        <v>1634</v>
      </c>
      <c r="P438" t="s">
        <v>1635</v>
      </c>
      <c r="Q438">
        <v>0</v>
      </c>
      <c r="R438" t="s">
        <v>2073</v>
      </c>
      <c r="W438" t="s">
        <v>1628</v>
      </c>
    </row>
    <row r="439" spans="1:23" x14ac:dyDescent="0.35">
      <c r="A439" t="s">
        <v>1315</v>
      </c>
      <c r="B439" s="6">
        <v>45543.501782407409</v>
      </c>
      <c r="C439">
        <v>36</v>
      </c>
      <c r="D439">
        <v>0</v>
      </c>
      <c r="E439" t="s">
        <v>2177</v>
      </c>
      <c r="F439" t="b">
        <v>1</v>
      </c>
      <c r="G439">
        <v>36</v>
      </c>
      <c r="H439">
        <v>0</v>
      </c>
      <c r="I439" t="s">
        <v>2177</v>
      </c>
      <c r="K439" t="s">
        <v>1316</v>
      </c>
      <c r="L439">
        <v>0.74</v>
      </c>
      <c r="N439" t="s">
        <v>2178</v>
      </c>
      <c r="O439" t="s">
        <v>1634</v>
      </c>
      <c r="P439" t="s">
        <v>1635</v>
      </c>
      <c r="Q439">
        <v>0</v>
      </c>
      <c r="R439" t="s">
        <v>2074</v>
      </c>
      <c r="W439" t="s">
        <v>1628</v>
      </c>
    </row>
    <row r="440" spans="1:23" x14ac:dyDescent="0.35">
      <c r="A440" t="s">
        <v>1317</v>
      </c>
      <c r="B440" s="6">
        <v>45543.507361111115</v>
      </c>
      <c r="C440">
        <v>18</v>
      </c>
      <c r="D440">
        <v>0</v>
      </c>
      <c r="E440" t="s">
        <v>2177</v>
      </c>
      <c r="F440" t="b">
        <v>1</v>
      </c>
      <c r="G440">
        <v>18</v>
      </c>
      <c r="H440">
        <v>0</v>
      </c>
      <c r="I440" t="s">
        <v>2177</v>
      </c>
      <c r="K440" t="s">
        <v>1318</v>
      </c>
      <c r="L440">
        <v>0.47</v>
      </c>
      <c r="N440" t="s">
        <v>2178</v>
      </c>
      <c r="O440" t="s">
        <v>1634</v>
      </c>
      <c r="P440" t="s">
        <v>1635</v>
      </c>
      <c r="Q440">
        <v>0</v>
      </c>
      <c r="R440" t="s">
        <v>2075</v>
      </c>
      <c r="W440" t="s">
        <v>1628</v>
      </c>
    </row>
    <row r="441" spans="1:23" x14ac:dyDescent="0.35">
      <c r="A441" t="s">
        <v>1319</v>
      </c>
      <c r="B441" s="6">
        <v>45543.523564814815</v>
      </c>
      <c r="C441">
        <v>18</v>
      </c>
      <c r="D441">
        <v>0</v>
      </c>
      <c r="E441" t="s">
        <v>2177</v>
      </c>
      <c r="F441" t="b">
        <v>1</v>
      </c>
      <c r="G441">
        <v>18</v>
      </c>
      <c r="H441">
        <v>0</v>
      </c>
      <c r="I441" t="s">
        <v>2177</v>
      </c>
      <c r="K441" t="s">
        <v>1320</v>
      </c>
      <c r="L441">
        <v>0.42</v>
      </c>
      <c r="N441" t="s">
        <v>2178</v>
      </c>
      <c r="O441" t="s">
        <v>1634</v>
      </c>
      <c r="P441" t="s">
        <v>1635</v>
      </c>
      <c r="Q441">
        <v>0</v>
      </c>
      <c r="R441" t="s">
        <v>2076</v>
      </c>
      <c r="W441" t="s">
        <v>1628</v>
      </c>
    </row>
    <row r="442" spans="1:23" x14ac:dyDescent="0.35">
      <c r="A442" t="s">
        <v>1321</v>
      </c>
      <c r="B442" s="6">
        <v>45543.53833333333</v>
      </c>
      <c r="C442">
        <v>36</v>
      </c>
      <c r="D442">
        <v>0</v>
      </c>
      <c r="E442" t="s">
        <v>2177</v>
      </c>
      <c r="F442" t="b">
        <v>1</v>
      </c>
      <c r="G442">
        <v>36</v>
      </c>
      <c r="H442">
        <v>0</v>
      </c>
      <c r="I442" t="s">
        <v>2177</v>
      </c>
      <c r="K442" t="s">
        <v>1322</v>
      </c>
      <c r="L442">
        <v>0.74</v>
      </c>
      <c r="N442" t="s">
        <v>2178</v>
      </c>
      <c r="O442" t="s">
        <v>1634</v>
      </c>
      <c r="P442" t="s">
        <v>1635</v>
      </c>
      <c r="Q442">
        <v>0</v>
      </c>
      <c r="R442" t="s">
        <v>2077</v>
      </c>
      <c r="W442" t="s">
        <v>1628</v>
      </c>
    </row>
    <row r="443" spans="1:23" x14ac:dyDescent="0.35">
      <c r="A443" t="s">
        <v>1323</v>
      </c>
      <c r="B443" s="6">
        <v>45543.542974537035</v>
      </c>
      <c r="C443">
        <v>30</v>
      </c>
      <c r="D443">
        <v>0</v>
      </c>
      <c r="E443" t="s">
        <v>2177</v>
      </c>
      <c r="F443" t="b">
        <v>1</v>
      </c>
      <c r="G443">
        <v>30</v>
      </c>
      <c r="H443">
        <v>0</v>
      </c>
      <c r="I443" t="s">
        <v>2177</v>
      </c>
      <c r="K443" t="s">
        <v>1324</v>
      </c>
      <c r="L443">
        <v>0.65</v>
      </c>
      <c r="N443" t="s">
        <v>2178</v>
      </c>
      <c r="O443" t="s">
        <v>1634</v>
      </c>
      <c r="P443" t="s">
        <v>1635</v>
      </c>
      <c r="Q443">
        <v>0</v>
      </c>
      <c r="R443" t="s">
        <v>2078</v>
      </c>
      <c r="W443" t="s">
        <v>1628</v>
      </c>
    </row>
    <row r="444" spans="1:23" x14ac:dyDescent="0.35">
      <c r="A444" t="s">
        <v>1325</v>
      </c>
      <c r="B444" s="6">
        <v>45543.554375</v>
      </c>
      <c r="C444">
        <v>18</v>
      </c>
      <c r="D444">
        <v>0</v>
      </c>
      <c r="E444" t="s">
        <v>2177</v>
      </c>
      <c r="F444" t="b">
        <v>1</v>
      </c>
      <c r="G444">
        <v>18</v>
      </c>
      <c r="H444">
        <v>0</v>
      </c>
      <c r="I444" t="s">
        <v>2177</v>
      </c>
      <c r="K444" t="s">
        <v>1326</v>
      </c>
      <c r="L444">
        <v>0.47</v>
      </c>
      <c r="N444" t="s">
        <v>2178</v>
      </c>
      <c r="O444" t="s">
        <v>1634</v>
      </c>
      <c r="P444" t="s">
        <v>1635</v>
      </c>
      <c r="Q444">
        <v>0</v>
      </c>
      <c r="R444" t="s">
        <v>2079</v>
      </c>
      <c r="W444" t="s">
        <v>1628</v>
      </c>
    </row>
    <row r="445" spans="1:23" x14ac:dyDescent="0.35">
      <c r="A445" t="s">
        <v>1327</v>
      </c>
      <c r="B445" s="6">
        <v>45543.554502314815</v>
      </c>
      <c r="C445">
        <v>18</v>
      </c>
      <c r="D445">
        <v>0</v>
      </c>
      <c r="E445" t="s">
        <v>2177</v>
      </c>
      <c r="F445" t="b">
        <v>1</v>
      </c>
      <c r="G445">
        <v>18</v>
      </c>
      <c r="H445">
        <v>0</v>
      </c>
      <c r="I445" t="s">
        <v>2177</v>
      </c>
      <c r="K445" t="s">
        <v>1328</v>
      </c>
      <c r="L445">
        <v>0.54</v>
      </c>
      <c r="N445" t="s">
        <v>2178</v>
      </c>
      <c r="O445" t="s">
        <v>1634</v>
      </c>
      <c r="P445" t="s">
        <v>1635</v>
      </c>
      <c r="Q445">
        <v>0</v>
      </c>
      <c r="R445" t="s">
        <v>2080</v>
      </c>
      <c r="W445" t="s">
        <v>1628</v>
      </c>
    </row>
    <row r="446" spans="1:23" x14ac:dyDescent="0.35">
      <c r="A446" t="s">
        <v>1329</v>
      </c>
      <c r="B446" s="6">
        <v>45543.560752314814</v>
      </c>
      <c r="C446">
        <v>30</v>
      </c>
      <c r="D446">
        <v>0</v>
      </c>
      <c r="E446" t="s">
        <v>2177</v>
      </c>
      <c r="F446" t="b">
        <v>1</v>
      </c>
      <c r="G446">
        <v>30</v>
      </c>
      <c r="H446">
        <v>0</v>
      </c>
      <c r="I446" t="s">
        <v>2177</v>
      </c>
      <c r="K446" t="s">
        <v>1330</v>
      </c>
      <c r="L446">
        <v>0.65</v>
      </c>
      <c r="N446" t="s">
        <v>2178</v>
      </c>
      <c r="O446" t="s">
        <v>1634</v>
      </c>
      <c r="P446" t="s">
        <v>1635</v>
      </c>
      <c r="Q446">
        <v>0</v>
      </c>
      <c r="R446" t="s">
        <v>2081</v>
      </c>
      <c r="W446" t="s">
        <v>1628</v>
      </c>
    </row>
    <row r="447" spans="1:23" x14ac:dyDescent="0.35">
      <c r="A447" t="s">
        <v>1331</v>
      </c>
      <c r="B447" s="6">
        <v>45543.570277777777</v>
      </c>
      <c r="C447">
        <v>18</v>
      </c>
      <c r="D447">
        <v>0</v>
      </c>
      <c r="E447" t="s">
        <v>2177</v>
      </c>
      <c r="F447" t="b">
        <v>1</v>
      </c>
      <c r="G447">
        <v>18</v>
      </c>
      <c r="H447">
        <v>0</v>
      </c>
      <c r="I447" t="s">
        <v>2177</v>
      </c>
      <c r="K447" t="s">
        <v>1332</v>
      </c>
      <c r="L447">
        <v>0.47</v>
      </c>
      <c r="N447" t="s">
        <v>2178</v>
      </c>
      <c r="O447" t="s">
        <v>1634</v>
      </c>
      <c r="P447" t="s">
        <v>1635</v>
      </c>
      <c r="Q447">
        <v>0</v>
      </c>
      <c r="R447" t="s">
        <v>2082</v>
      </c>
      <c r="W447" t="s">
        <v>1628</v>
      </c>
    </row>
    <row r="448" spans="1:23" x14ac:dyDescent="0.35">
      <c r="A448" t="s">
        <v>1333</v>
      </c>
      <c r="B448" s="6">
        <v>45543.574745370373</v>
      </c>
      <c r="C448">
        <v>36</v>
      </c>
      <c r="D448">
        <v>0</v>
      </c>
      <c r="E448" t="s">
        <v>2177</v>
      </c>
      <c r="F448" t="b">
        <v>1</v>
      </c>
      <c r="G448">
        <v>36</v>
      </c>
      <c r="H448">
        <v>0</v>
      </c>
      <c r="I448" t="s">
        <v>2177</v>
      </c>
      <c r="K448" t="s">
        <v>1334</v>
      </c>
      <c r="L448">
        <v>0.74</v>
      </c>
      <c r="N448" t="s">
        <v>2178</v>
      </c>
      <c r="O448" t="s">
        <v>1634</v>
      </c>
      <c r="P448" t="s">
        <v>1635</v>
      </c>
      <c r="Q448">
        <v>0</v>
      </c>
      <c r="R448" t="s">
        <v>2083</v>
      </c>
      <c r="W448" t="s">
        <v>1628</v>
      </c>
    </row>
    <row r="449" spans="1:23" x14ac:dyDescent="0.35">
      <c r="A449" t="s">
        <v>1335</v>
      </c>
      <c r="B449" s="6">
        <v>45543.587476851855</v>
      </c>
      <c r="C449">
        <v>30</v>
      </c>
      <c r="D449">
        <v>0</v>
      </c>
      <c r="E449" t="s">
        <v>2177</v>
      </c>
      <c r="F449" t="b">
        <v>1</v>
      </c>
      <c r="G449">
        <v>30</v>
      </c>
      <c r="H449">
        <v>0</v>
      </c>
      <c r="I449" t="s">
        <v>2177</v>
      </c>
      <c r="K449" t="s">
        <v>1336</v>
      </c>
      <c r="L449">
        <v>0.65</v>
      </c>
      <c r="N449" t="s">
        <v>2178</v>
      </c>
      <c r="O449" t="s">
        <v>1634</v>
      </c>
      <c r="P449" t="s">
        <v>1635</v>
      </c>
      <c r="Q449">
        <v>0</v>
      </c>
      <c r="R449" t="s">
        <v>2084</v>
      </c>
      <c r="W449" t="s">
        <v>1628</v>
      </c>
    </row>
    <row r="450" spans="1:23" x14ac:dyDescent="0.35">
      <c r="A450" t="s">
        <v>1337</v>
      </c>
      <c r="B450" s="6">
        <v>45543.592604166668</v>
      </c>
      <c r="C450">
        <v>36</v>
      </c>
      <c r="D450">
        <v>0</v>
      </c>
      <c r="E450" t="s">
        <v>2177</v>
      </c>
      <c r="F450" t="b">
        <v>1</v>
      </c>
      <c r="G450">
        <v>36</v>
      </c>
      <c r="H450">
        <v>0</v>
      </c>
      <c r="I450" t="s">
        <v>2177</v>
      </c>
      <c r="K450" t="s">
        <v>1338</v>
      </c>
      <c r="L450">
        <v>0.63</v>
      </c>
      <c r="N450" t="s">
        <v>2178</v>
      </c>
      <c r="O450" t="s">
        <v>1634</v>
      </c>
      <c r="P450" t="s">
        <v>1635</v>
      </c>
      <c r="Q450">
        <v>0</v>
      </c>
      <c r="R450" t="s">
        <v>2085</v>
      </c>
      <c r="W450" t="s">
        <v>1628</v>
      </c>
    </row>
    <row r="451" spans="1:23" x14ac:dyDescent="0.35">
      <c r="A451" t="s">
        <v>1339</v>
      </c>
      <c r="B451" s="6">
        <v>45543.593460648146</v>
      </c>
      <c r="C451">
        <v>30</v>
      </c>
      <c r="D451">
        <v>0</v>
      </c>
      <c r="E451" t="s">
        <v>2177</v>
      </c>
      <c r="F451" t="b">
        <v>1</v>
      </c>
      <c r="G451">
        <v>30</v>
      </c>
      <c r="H451">
        <v>0</v>
      </c>
      <c r="I451" t="s">
        <v>2177</v>
      </c>
      <c r="K451" t="s">
        <v>1340</v>
      </c>
      <c r="L451">
        <v>0.65</v>
      </c>
      <c r="N451" t="s">
        <v>2178</v>
      </c>
      <c r="O451" t="s">
        <v>1634</v>
      </c>
      <c r="P451" t="s">
        <v>1635</v>
      </c>
      <c r="Q451">
        <v>0</v>
      </c>
      <c r="R451" t="s">
        <v>2086</v>
      </c>
      <c r="W451" t="s">
        <v>1628</v>
      </c>
    </row>
    <row r="452" spans="1:23" x14ac:dyDescent="0.35">
      <c r="A452" t="s">
        <v>1341</v>
      </c>
      <c r="B452" s="6">
        <v>45543.608761574076</v>
      </c>
      <c r="C452">
        <v>36</v>
      </c>
      <c r="D452">
        <v>0</v>
      </c>
      <c r="E452" t="s">
        <v>2177</v>
      </c>
      <c r="F452" t="b">
        <v>1</v>
      </c>
      <c r="G452">
        <v>36</v>
      </c>
      <c r="H452">
        <v>0</v>
      </c>
      <c r="I452" t="s">
        <v>2177</v>
      </c>
      <c r="K452" t="s">
        <v>1342</v>
      </c>
      <c r="L452">
        <v>0.74</v>
      </c>
      <c r="N452" t="s">
        <v>2178</v>
      </c>
      <c r="O452" t="s">
        <v>1634</v>
      </c>
      <c r="P452" t="s">
        <v>1635</v>
      </c>
      <c r="Q452">
        <v>0</v>
      </c>
      <c r="R452" t="s">
        <v>2087</v>
      </c>
      <c r="W452" t="s">
        <v>1628</v>
      </c>
    </row>
    <row r="453" spans="1:23" x14ac:dyDescent="0.35">
      <c r="A453" t="s">
        <v>1343</v>
      </c>
      <c r="B453" s="6">
        <v>45543.628136574072</v>
      </c>
      <c r="C453">
        <v>36</v>
      </c>
      <c r="D453">
        <v>0</v>
      </c>
      <c r="E453" t="s">
        <v>2177</v>
      </c>
      <c r="F453" t="b">
        <v>1</v>
      </c>
      <c r="G453">
        <v>36</v>
      </c>
      <c r="H453">
        <v>0</v>
      </c>
      <c r="I453" t="s">
        <v>2177</v>
      </c>
      <c r="K453" t="s">
        <v>1344</v>
      </c>
      <c r="L453">
        <v>0.74</v>
      </c>
      <c r="N453" t="s">
        <v>2178</v>
      </c>
      <c r="O453" t="s">
        <v>1634</v>
      </c>
      <c r="P453" t="s">
        <v>1635</v>
      </c>
      <c r="Q453">
        <v>0</v>
      </c>
      <c r="R453" t="s">
        <v>2088</v>
      </c>
      <c r="W453" t="s">
        <v>1628</v>
      </c>
    </row>
    <row r="454" spans="1:23" x14ac:dyDescent="0.35">
      <c r="A454" t="s">
        <v>1345</v>
      </c>
      <c r="B454" s="6">
        <v>45543.636180555557</v>
      </c>
      <c r="C454">
        <v>18</v>
      </c>
      <c r="D454">
        <v>0</v>
      </c>
      <c r="E454" t="s">
        <v>2177</v>
      </c>
      <c r="F454" t="b">
        <v>1</v>
      </c>
      <c r="G454">
        <v>18</v>
      </c>
      <c r="H454">
        <v>0</v>
      </c>
      <c r="I454" t="s">
        <v>2177</v>
      </c>
      <c r="K454" t="s">
        <v>1346</v>
      </c>
      <c r="L454">
        <v>0.47</v>
      </c>
      <c r="N454" t="s">
        <v>2178</v>
      </c>
      <c r="O454" t="s">
        <v>1634</v>
      </c>
      <c r="P454" t="s">
        <v>1635</v>
      </c>
      <c r="Q454">
        <v>0</v>
      </c>
      <c r="R454" t="s">
        <v>2089</v>
      </c>
      <c r="W454" t="s">
        <v>1628</v>
      </c>
    </row>
    <row r="455" spans="1:23" x14ac:dyDescent="0.35">
      <c r="A455" t="s">
        <v>1347</v>
      </c>
      <c r="B455" s="6">
        <v>45543.656192129631</v>
      </c>
      <c r="C455">
        <v>36</v>
      </c>
      <c r="D455">
        <v>0</v>
      </c>
      <c r="E455" t="s">
        <v>2177</v>
      </c>
      <c r="F455" t="b">
        <v>1</v>
      </c>
      <c r="G455">
        <v>36</v>
      </c>
      <c r="H455">
        <v>0</v>
      </c>
      <c r="I455" t="s">
        <v>2177</v>
      </c>
      <c r="K455" t="s">
        <v>1348</v>
      </c>
      <c r="L455">
        <v>0.74</v>
      </c>
      <c r="N455" t="s">
        <v>2178</v>
      </c>
      <c r="O455" t="s">
        <v>1634</v>
      </c>
      <c r="P455" t="s">
        <v>1635</v>
      </c>
      <c r="Q455">
        <v>0</v>
      </c>
      <c r="R455" t="s">
        <v>2090</v>
      </c>
      <c r="W455" t="s">
        <v>1628</v>
      </c>
    </row>
    <row r="456" spans="1:23" x14ac:dyDescent="0.35">
      <c r="A456" t="s">
        <v>1349</v>
      </c>
      <c r="B456" s="6">
        <v>45543.657638888886</v>
      </c>
      <c r="C456">
        <v>36</v>
      </c>
      <c r="D456">
        <v>0</v>
      </c>
      <c r="E456" t="s">
        <v>2177</v>
      </c>
      <c r="F456" t="b">
        <v>1</v>
      </c>
      <c r="G456">
        <v>36</v>
      </c>
      <c r="H456">
        <v>0</v>
      </c>
      <c r="I456" t="s">
        <v>2177</v>
      </c>
      <c r="K456" t="s">
        <v>1350</v>
      </c>
      <c r="L456">
        <v>0.74</v>
      </c>
      <c r="N456" t="s">
        <v>2178</v>
      </c>
      <c r="O456" t="s">
        <v>1634</v>
      </c>
      <c r="P456" t="s">
        <v>1635</v>
      </c>
      <c r="Q456">
        <v>0</v>
      </c>
      <c r="R456" t="s">
        <v>2091</v>
      </c>
      <c r="W456" t="s">
        <v>1628</v>
      </c>
    </row>
    <row r="457" spans="1:23" x14ac:dyDescent="0.35">
      <c r="A457" t="s">
        <v>1351</v>
      </c>
      <c r="B457" s="6">
        <v>45543.664479166669</v>
      </c>
      <c r="C457">
        <v>15</v>
      </c>
      <c r="D457">
        <v>0</v>
      </c>
      <c r="E457" t="s">
        <v>2177</v>
      </c>
      <c r="F457" t="b">
        <v>1</v>
      </c>
      <c r="G457">
        <v>15</v>
      </c>
      <c r="H457">
        <v>0</v>
      </c>
      <c r="I457" t="s">
        <v>2177</v>
      </c>
      <c r="K457" t="s">
        <v>1352</v>
      </c>
      <c r="L457">
        <v>0.43</v>
      </c>
      <c r="N457" t="s">
        <v>2178</v>
      </c>
      <c r="O457" t="s">
        <v>1634</v>
      </c>
      <c r="P457" t="s">
        <v>1635</v>
      </c>
      <c r="Q457">
        <v>0</v>
      </c>
      <c r="R457" t="s">
        <v>2092</v>
      </c>
      <c r="W457" t="s">
        <v>1628</v>
      </c>
    </row>
    <row r="458" spans="1:23" x14ac:dyDescent="0.35">
      <c r="A458" t="s">
        <v>1353</v>
      </c>
      <c r="B458" s="6">
        <v>45543.672384259262</v>
      </c>
      <c r="C458">
        <v>36</v>
      </c>
      <c r="D458">
        <v>0</v>
      </c>
      <c r="E458" t="s">
        <v>2177</v>
      </c>
      <c r="F458" t="b">
        <v>1</v>
      </c>
      <c r="G458">
        <v>36</v>
      </c>
      <c r="H458">
        <v>0</v>
      </c>
      <c r="I458" t="s">
        <v>2177</v>
      </c>
      <c r="K458" t="s">
        <v>1354</v>
      </c>
      <c r="L458">
        <v>0.74</v>
      </c>
      <c r="N458" t="s">
        <v>2178</v>
      </c>
      <c r="O458" t="s">
        <v>1634</v>
      </c>
      <c r="P458" t="s">
        <v>1635</v>
      </c>
      <c r="Q458">
        <v>0</v>
      </c>
      <c r="R458" t="s">
        <v>2093</v>
      </c>
      <c r="W458" t="s">
        <v>1628</v>
      </c>
    </row>
    <row r="459" spans="1:23" x14ac:dyDescent="0.35">
      <c r="A459" t="s">
        <v>1355</v>
      </c>
      <c r="B459" s="6">
        <v>45543.684432870374</v>
      </c>
      <c r="C459">
        <v>15</v>
      </c>
      <c r="D459">
        <v>0</v>
      </c>
      <c r="E459" t="s">
        <v>2177</v>
      </c>
      <c r="F459" t="b">
        <v>1</v>
      </c>
      <c r="G459">
        <v>15</v>
      </c>
      <c r="H459">
        <v>0</v>
      </c>
      <c r="I459" t="s">
        <v>2177</v>
      </c>
      <c r="K459" t="s">
        <v>1356</v>
      </c>
      <c r="L459">
        <v>0.43</v>
      </c>
      <c r="N459" t="s">
        <v>2178</v>
      </c>
      <c r="O459" t="s">
        <v>1634</v>
      </c>
      <c r="P459" t="s">
        <v>1635</v>
      </c>
      <c r="Q459">
        <v>0</v>
      </c>
      <c r="R459" t="s">
        <v>2094</v>
      </c>
      <c r="W459" t="s">
        <v>1628</v>
      </c>
    </row>
    <row r="460" spans="1:23" x14ac:dyDescent="0.35">
      <c r="A460" t="s">
        <v>1357</v>
      </c>
      <c r="B460" s="6">
        <v>45543.690185185187</v>
      </c>
      <c r="C460">
        <v>30</v>
      </c>
      <c r="D460">
        <v>0</v>
      </c>
      <c r="E460" t="s">
        <v>2177</v>
      </c>
      <c r="F460" t="b">
        <v>1</v>
      </c>
      <c r="G460">
        <v>30</v>
      </c>
      <c r="H460">
        <v>0</v>
      </c>
      <c r="I460" t="s">
        <v>2177</v>
      </c>
      <c r="K460" t="s">
        <v>1358</v>
      </c>
      <c r="L460">
        <v>0.65</v>
      </c>
      <c r="N460" t="s">
        <v>2178</v>
      </c>
      <c r="O460" t="s">
        <v>1634</v>
      </c>
      <c r="P460" t="s">
        <v>1635</v>
      </c>
      <c r="Q460">
        <v>0</v>
      </c>
      <c r="R460" t="s">
        <v>2095</v>
      </c>
      <c r="W460" t="s">
        <v>1628</v>
      </c>
    </row>
    <row r="461" spans="1:23" x14ac:dyDescent="0.35">
      <c r="A461" t="s">
        <v>1359</v>
      </c>
      <c r="B461" s="6">
        <v>45543.700821759259</v>
      </c>
      <c r="C461">
        <v>18</v>
      </c>
      <c r="D461">
        <v>0</v>
      </c>
      <c r="E461" t="s">
        <v>2177</v>
      </c>
      <c r="F461" t="b">
        <v>1</v>
      </c>
      <c r="G461">
        <v>18</v>
      </c>
      <c r="H461">
        <v>0</v>
      </c>
      <c r="I461" t="s">
        <v>2177</v>
      </c>
      <c r="K461" t="s">
        <v>1360</v>
      </c>
      <c r="L461">
        <v>0.47</v>
      </c>
      <c r="N461" t="s">
        <v>2178</v>
      </c>
      <c r="O461" t="s">
        <v>1634</v>
      </c>
      <c r="P461" t="s">
        <v>1635</v>
      </c>
      <c r="Q461">
        <v>0</v>
      </c>
      <c r="R461" t="s">
        <v>2096</v>
      </c>
      <c r="W461" t="s">
        <v>1628</v>
      </c>
    </row>
    <row r="462" spans="1:23" x14ac:dyDescent="0.35">
      <c r="A462" t="s">
        <v>1361</v>
      </c>
      <c r="B462" s="6">
        <v>45543.706828703704</v>
      </c>
      <c r="C462">
        <v>36</v>
      </c>
      <c r="D462">
        <v>0</v>
      </c>
      <c r="E462" t="s">
        <v>2177</v>
      </c>
      <c r="F462" t="b">
        <v>1</v>
      </c>
      <c r="G462">
        <v>36</v>
      </c>
      <c r="H462">
        <v>0</v>
      </c>
      <c r="I462" t="s">
        <v>2177</v>
      </c>
      <c r="K462" t="s">
        <v>1362</v>
      </c>
      <c r="L462">
        <v>0.74</v>
      </c>
      <c r="N462" t="s">
        <v>2178</v>
      </c>
      <c r="O462" t="s">
        <v>1634</v>
      </c>
      <c r="P462" t="s">
        <v>1635</v>
      </c>
      <c r="Q462">
        <v>0</v>
      </c>
      <c r="R462" t="s">
        <v>2097</v>
      </c>
      <c r="W462" t="s">
        <v>1628</v>
      </c>
    </row>
    <row r="463" spans="1:23" x14ac:dyDescent="0.35">
      <c r="A463" t="s">
        <v>1363</v>
      </c>
      <c r="B463" s="6">
        <v>45543.707326388889</v>
      </c>
      <c r="C463">
        <v>36</v>
      </c>
      <c r="D463">
        <v>0</v>
      </c>
      <c r="E463" t="s">
        <v>2177</v>
      </c>
      <c r="F463" t="b">
        <v>1</v>
      </c>
      <c r="G463">
        <v>36</v>
      </c>
      <c r="H463">
        <v>0</v>
      </c>
      <c r="I463" t="s">
        <v>2177</v>
      </c>
      <c r="K463" t="s">
        <v>1364</v>
      </c>
      <c r="L463">
        <v>0.74</v>
      </c>
      <c r="N463" t="s">
        <v>2178</v>
      </c>
      <c r="O463" t="s">
        <v>1634</v>
      </c>
      <c r="P463" t="s">
        <v>1635</v>
      </c>
      <c r="Q463">
        <v>0</v>
      </c>
      <c r="R463" t="s">
        <v>2098</v>
      </c>
      <c r="W463" t="s">
        <v>1628</v>
      </c>
    </row>
    <row r="464" spans="1:23" x14ac:dyDescent="0.35">
      <c r="A464" t="s">
        <v>1365</v>
      </c>
      <c r="B464" s="6">
        <v>45543.7109375</v>
      </c>
      <c r="C464">
        <v>30</v>
      </c>
      <c r="D464">
        <v>0</v>
      </c>
      <c r="E464" t="s">
        <v>2177</v>
      </c>
      <c r="F464" t="b">
        <v>1</v>
      </c>
      <c r="G464">
        <v>30</v>
      </c>
      <c r="H464">
        <v>0</v>
      </c>
      <c r="I464" t="s">
        <v>2177</v>
      </c>
      <c r="K464" t="s">
        <v>1366</v>
      </c>
      <c r="L464">
        <v>0.65</v>
      </c>
      <c r="N464" t="s">
        <v>2178</v>
      </c>
      <c r="O464" t="s">
        <v>1634</v>
      </c>
      <c r="P464" t="s">
        <v>1635</v>
      </c>
      <c r="Q464">
        <v>0</v>
      </c>
      <c r="R464" t="s">
        <v>2099</v>
      </c>
      <c r="W464" t="s">
        <v>1628</v>
      </c>
    </row>
    <row r="465" spans="1:23" x14ac:dyDescent="0.35">
      <c r="A465" t="s">
        <v>1367</v>
      </c>
      <c r="B465" s="6">
        <v>45543.728622685187</v>
      </c>
      <c r="C465">
        <v>15</v>
      </c>
      <c r="D465">
        <v>0</v>
      </c>
      <c r="E465" t="s">
        <v>2177</v>
      </c>
      <c r="F465" t="b">
        <v>1</v>
      </c>
      <c r="G465">
        <v>15</v>
      </c>
      <c r="H465">
        <v>0</v>
      </c>
      <c r="I465" t="s">
        <v>2177</v>
      </c>
      <c r="K465" t="s">
        <v>1368</v>
      </c>
      <c r="L465">
        <v>0.43</v>
      </c>
      <c r="N465" t="s">
        <v>2178</v>
      </c>
      <c r="O465" t="s">
        <v>1634</v>
      </c>
      <c r="P465" t="s">
        <v>1635</v>
      </c>
      <c r="Q465">
        <v>0</v>
      </c>
      <c r="R465" t="s">
        <v>2100</v>
      </c>
      <c r="W465" t="s">
        <v>1628</v>
      </c>
    </row>
    <row r="466" spans="1:23" x14ac:dyDescent="0.35">
      <c r="A466" t="s">
        <v>1369</v>
      </c>
      <c r="B466" s="6">
        <v>45543.731828703705</v>
      </c>
      <c r="C466">
        <v>36</v>
      </c>
      <c r="D466">
        <v>0</v>
      </c>
      <c r="E466" t="s">
        <v>2177</v>
      </c>
      <c r="F466" t="b">
        <v>1</v>
      </c>
      <c r="G466">
        <v>36</v>
      </c>
      <c r="H466">
        <v>0</v>
      </c>
      <c r="I466" t="s">
        <v>2177</v>
      </c>
      <c r="K466" t="s">
        <v>1370</v>
      </c>
      <c r="L466">
        <v>0.74</v>
      </c>
      <c r="N466" t="s">
        <v>2178</v>
      </c>
      <c r="O466" t="s">
        <v>1634</v>
      </c>
      <c r="P466" t="s">
        <v>1635</v>
      </c>
      <c r="Q466">
        <v>0</v>
      </c>
      <c r="R466" t="s">
        <v>2101</v>
      </c>
      <c r="W466" t="s">
        <v>1628</v>
      </c>
    </row>
    <row r="467" spans="1:23" x14ac:dyDescent="0.35">
      <c r="A467" t="s">
        <v>1371</v>
      </c>
      <c r="B467" s="6">
        <v>45543.756666666668</v>
      </c>
      <c r="C467">
        <v>36</v>
      </c>
      <c r="D467">
        <v>0</v>
      </c>
      <c r="E467" t="s">
        <v>2177</v>
      </c>
      <c r="F467" t="b">
        <v>1</v>
      </c>
      <c r="G467">
        <v>36</v>
      </c>
      <c r="H467">
        <v>0</v>
      </c>
      <c r="I467" t="s">
        <v>2177</v>
      </c>
      <c r="K467" t="s">
        <v>1372</v>
      </c>
      <c r="L467">
        <v>0.74</v>
      </c>
      <c r="N467" t="s">
        <v>2178</v>
      </c>
      <c r="O467" t="s">
        <v>1634</v>
      </c>
      <c r="P467" t="s">
        <v>1635</v>
      </c>
      <c r="Q467">
        <v>0</v>
      </c>
      <c r="R467" t="s">
        <v>2102</v>
      </c>
      <c r="W467" t="s">
        <v>1628</v>
      </c>
    </row>
    <row r="468" spans="1:23" x14ac:dyDescent="0.35">
      <c r="A468" t="s">
        <v>1373</v>
      </c>
      <c r="B468" s="6">
        <v>45543.758090277777</v>
      </c>
      <c r="C468">
        <v>15</v>
      </c>
      <c r="D468">
        <v>0</v>
      </c>
      <c r="E468" t="s">
        <v>2177</v>
      </c>
      <c r="F468" t="b">
        <v>1</v>
      </c>
      <c r="G468">
        <v>15</v>
      </c>
      <c r="H468">
        <v>0</v>
      </c>
      <c r="I468" t="s">
        <v>2177</v>
      </c>
      <c r="K468" t="s">
        <v>1374</v>
      </c>
      <c r="L468">
        <v>0.49</v>
      </c>
      <c r="N468" t="s">
        <v>2178</v>
      </c>
      <c r="O468" t="s">
        <v>1634</v>
      </c>
      <c r="P468" t="s">
        <v>1635</v>
      </c>
      <c r="Q468">
        <v>0</v>
      </c>
      <c r="R468" t="s">
        <v>2103</v>
      </c>
      <c r="W468" t="s">
        <v>1628</v>
      </c>
    </row>
    <row r="469" spans="1:23" x14ac:dyDescent="0.35">
      <c r="A469" t="s">
        <v>1375</v>
      </c>
      <c r="B469" s="6">
        <v>45543.766331018516</v>
      </c>
      <c r="C469">
        <v>36</v>
      </c>
      <c r="D469">
        <v>0</v>
      </c>
      <c r="E469" t="s">
        <v>2177</v>
      </c>
      <c r="F469" t="b">
        <v>1</v>
      </c>
      <c r="G469">
        <v>36</v>
      </c>
      <c r="H469">
        <v>0</v>
      </c>
      <c r="I469" t="s">
        <v>2177</v>
      </c>
      <c r="K469" t="s">
        <v>1376</v>
      </c>
      <c r="L469">
        <v>0.74</v>
      </c>
      <c r="N469" t="s">
        <v>2178</v>
      </c>
      <c r="O469" t="s">
        <v>1634</v>
      </c>
      <c r="P469" t="s">
        <v>1635</v>
      </c>
      <c r="Q469">
        <v>0</v>
      </c>
      <c r="R469" t="s">
        <v>2104</v>
      </c>
      <c r="W469" t="s">
        <v>1628</v>
      </c>
    </row>
    <row r="470" spans="1:23" x14ac:dyDescent="0.35">
      <c r="A470" t="s">
        <v>1377</v>
      </c>
      <c r="B470" s="6">
        <v>45543.778715277775</v>
      </c>
      <c r="C470">
        <v>30</v>
      </c>
      <c r="D470">
        <v>0</v>
      </c>
      <c r="E470" t="s">
        <v>2177</v>
      </c>
      <c r="F470" t="b">
        <v>1</v>
      </c>
      <c r="G470">
        <v>30</v>
      </c>
      <c r="H470">
        <v>0</v>
      </c>
      <c r="I470" t="s">
        <v>2177</v>
      </c>
      <c r="K470" t="s">
        <v>1378</v>
      </c>
      <c r="L470">
        <v>0.65</v>
      </c>
      <c r="N470" t="s">
        <v>2178</v>
      </c>
      <c r="O470" t="s">
        <v>1634</v>
      </c>
      <c r="P470" t="s">
        <v>1635</v>
      </c>
      <c r="Q470">
        <v>0</v>
      </c>
      <c r="R470" t="s">
        <v>2105</v>
      </c>
      <c r="W470" t="s">
        <v>1628</v>
      </c>
    </row>
    <row r="471" spans="1:23" x14ac:dyDescent="0.35">
      <c r="A471" t="s">
        <v>1379</v>
      </c>
      <c r="B471" s="6">
        <v>45543.780023148145</v>
      </c>
      <c r="C471">
        <v>36</v>
      </c>
      <c r="D471">
        <v>0</v>
      </c>
      <c r="E471" t="s">
        <v>2177</v>
      </c>
      <c r="F471" t="b">
        <v>1</v>
      </c>
      <c r="G471">
        <v>36</v>
      </c>
      <c r="H471">
        <v>0</v>
      </c>
      <c r="I471" t="s">
        <v>2177</v>
      </c>
      <c r="K471" t="s">
        <v>1380</v>
      </c>
      <c r="L471">
        <v>0.63</v>
      </c>
      <c r="N471" t="s">
        <v>2178</v>
      </c>
      <c r="O471" t="s">
        <v>1634</v>
      </c>
      <c r="P471" t="s">
        <v>1635</v>
      </c>
      <c r="Q471">
        <v>0</v>
      </c>
      <c r="R471" t="s">
        <v>2106</v>
      </c>
      <c r="W471" t="s">
        <v>1628</v>
      </c>
    </row>
    <row r="472" spans="1:23" x14ac:dyDescent="0.35">
      <c r="A472" t="s">
        <v>1381</v>
      </c>
      <c r="B472" s="6">
        <v>45543.791145833333</v>
      </c>
      <c r="C472">
        <v>18</v>
      </c>
      <c r="D472">
        <v>0</v>
      </c>
      <c r="E472" t="s">
        <v>2177</v>
      </c>
      <c r="F472" t="b">
        <v>1</v>
      </c>
      <c r="G472">
        <v>18</v>
      </c>
      <c r="H472">
        <v>0</v>
      </c>
      <c r="I472" t="s">
        <v>2177</v>
      </c>
      <c r="K472" t="s">
        <v>1382</v>
      </c>
      <c r="L472">
        <v>0.47</v>
      </c>
      <c r="N472" t="s">
        <v>2178</v>
      </c>
      <c r="O472" t="s">
        <v>1634</v>
      </c>
      <c r="P472" t="s">
        <v>1635</v>
      </c>
      <c r="Q472">
        <v>0</v>
      </c>
      <c r="R472" t="s">
        <v>2107</v>
      </c>
      <c r="W472" t="s">
        <v>1628</v>
      </c>
    </row>
    <row r="473" spans="1:23" x14ac:dyDescent="0.35">
      <c r="A473" t="s">
        <v>1383</v>
      </c>
      <c r="B473" s="6">
        <v>45543.793958333335</v>
      </c>
      <c r="C473">
        <v>36</v>
      </c>
      <c r="D473">
        <v>0</v>
      </c>
      <c r="E473" t="s">
        <v>2177</v>
      </c>
      <c r="F473" t="b">
        <v>1</v>
      </c>
      <c r="G473">
        <v>36</v>
      </c>
      <c r="H473">
        <v>0</v>
      </c>
      <c r="I473" t="s">
        <v>2177</v>
      </c>
      <c r="K473" t="s">
        <v>1384</v>
      </c>
      <c r="L473">
        <v>0.74</v>
      </c>
      <c r="N473" t="s">
        <v>2178</v>
      </c>
      <c r="O473" t="s">
        <v>1634</v>
      </c>
      <c r="P473" t="s">
        <v>1635</v>
      </c>
      <c r="Q473">
        <v>0</v>
      </c>
      <c r="R473" t="s">
        <v>2108</v>
      </c>
      <c r="W473" t="s">
        <v>1628</v>
      </c>
    </row>
    <row r="474" spans="1:23" x14ac:dyDescent="0.35">
      <c r="A474" t="s">
        <v>1385</v>
      </c>
      <c r="B474" s="6">
        <v>45543.833912037036</v>
      </c>
      <c r="C474">
        <v>36</v>
      </c>
      <c r="D474">
        <v>0</v>
      </c>
      <c r="E474" t="s">
        <v>2177</v>
      </c>
      <c r="F474" t="b">
        <v>1</v>
      </c>
      <c r="G474">
        <v>36</v>
      </c>
      <c r="H474">
        <v>0</v>
      </c>
      <c r="I474" t="s">
        <v>2177</v>
      </c>
      <c r="K474" t="s">
        <v>1386</v>
      </c>
      <c r="L474">
        <v>0.74</v>
      </c>
      <c r="N474" t="s">
        <v>2178</v>
      </c>
      <c r="O474" t="s">
        <v>1634</v>
      </c>
      <c r="P474" t="s">
        <v>1635</v>
      </c>
      <c r="Q474">
        <v>0</v>
      </c>
      <c r="R474" t="s">
        <v>2109</v>
      </c>
      <c r="W474" t="s">
        <v>1628</v>
      </c>
    </row>
    <row r="475" spans="1:23" x14ac:dyDescent="0.35">
      <c r="A475" t="s">
        <v>1387</v>
      </c>
      <c r="B475" s="6">
        <v>45543.856909722221</v>
      </c>
      <c r="C475">
        <v>36</v>
      </c>
      <c r="D475">
        <v>0</v>
      </c>
      <c r="E475" t="s">
        <v>2177</v>
      </c>
      <c r="F475" t="b">
        <v>1</v>
      </c>
      <c r="G475">
        <v>36</v>
      </c>
      <c r="H475">
        <v>0</v>
      </c>
      <c r="I475" t="s">
        <v>2177</v>
      </c>
      <c r="K475" t="s">
        <v>1388</v>
      </c>
      <c r="L475">
        <v>0.74</v>
      </c>
      <c r="N475" t="s">
        <v>2178</v>
      </c>
      <c r="O475" t="s">
        <v>1634</v>
      </c>
      <c r="P475" t="s">
        <v>1635</v>
      </c>
      <c r="Q475">
        <v>0</v>
      </c>
      <c r="R475" t="s">
        <v>2110</v>
      </c>
      <c r="W475" t="s">
        <v>1628</v>
      </c>
    </row>
    <row r="476" spans="1:23" x14ac:dyDescent="0.35">
      <c r="A476" t="s">
        <v>2179</v>
      </c>
      <c r="B476" s="6">
        <v>45560.585706018515</v>
      </c>
      <c r="C476">
        <v>350</v>
      </c>
      <c r="D476">
        <v>0</v>
      </c>
      <c r="E476" t="s">
        <v>2177</v>
      </c>
      <c r="F476" t="b">
        <v>1</v>
      </c>
      <c r="G476">
        <v>350</v>
      </c>
      <c r="H476">
        <v>0</v>
      </c>
      <c r="I476" t="s">
        <v>2177</v>
      </c>
      <c r="K476" t="s">
        <v>2180</v>
      </c>
      <c r="L476">
        <v>5.45</v>
      </c>
      <c r="N476" t="s">
        <v>2178</v>
      </c>
      <c r="O476" t="s">
        <v>1634</v>
      </c>
      <c r="P476" t="s">
        <v>1635</v>
      </c>
      <c r="Q476">
        <v>0</v>
      </c>
      <c r="R476" t="s">
        <v>2181</v>
      </c>
      <c r="W476" t="s">
        <v>2182</v>
      </c>
    </row>
    <row r="477" spans="1:23" x14ac:dyDescent="0.35">
      <c r="A477" t="s">
        <v>2183</v>
      </c>
      <c r="B477" s="6">
        <v>45570.617071759261</v>
      </c>
      <c r="C477">
        <v>30</v>
      </c>
      <c r="D477">
        <v>0</v>
      </c>
      <c r="E477" t="s">
        <v>2177</v>
      </c>
      <c r="F477" t="b">
        <v>1</v>
      </c>
      <c r="G477">
        <v>30</v>
      </c>
      <c r="H477">
        <v>0</v>
      </c>
      <c r="I477" t="s">
        <v>2177</v>
      </c>
      <c r="K477" t="s">
        <v>108</v>
      </c>
      <c r="L477">
        <v>0.65</v>
      </c>
      <c r="N477" t="s">
        <v>2178</v>
      </c>
      <c r="O477" t="s">
        <v>1634</v>
      </c>
      <c r="P477" t="s">
        <v>1635</v>
      </c>
      <c r="Q477">
        <v>0</v>
      </c>
      <c r="R477" t="s">
        <v>2184</v>
      </c>
      <c r="S477" t="s">
        <v>2185</v>
      </c>
      <c r="T477" t="s">
        <v>2186</v>
      </c>
      <c r="U477" t="s">
        <v>2187</v>
      </c>
      <c r="V477" t="s">
        <v>2188</v>
      </c>
      <c r="W477" t="s">
        <v>2189</v>
      </c>
    </row>
  </sheetData>
  <autoFilter ref="A1:W477" xr:uid="{EAEFBAE9-58F4-4427-A222-4B6D8D551056}"/>
  <sortState xmlns:xlrd2="http://schemas.microsoft.com/office/spreadsheetml/2017/richdata2" ref="A2:I108">
    <sortCondition ref="B2:B10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1"/>
  <sheetViews>
    <sheetView zoomScale="90" zoomScaleNormal="90" workbookViewId="0">
      <selection activeCell="C2" sqref="C2:C13"/>
    </sheetView>
  </sheetViews>
  <sheetFormatPr defaultColWidth="9" defaultRowHeight="13.15" x14ac:dyDescent="0.4"/>
  <cols>
    <col min="1" max="2" width="9" style="5"/>
    <col min="3" max="3" width="10.06640625" style="5" bestFit="1" customWidth="1"/>
    <col min="4" max="4" width="21.19921875" style="5" customWidth="1"/>
    <col min="5" max="5" width="10.06640625" style="5" bestFit="1" customWidth="1"/>
    <col min="6" max="6" width="9" style="5"/>
    <col min="7" max="7" width="10.53125" style="5" customWidth="1"/>
    <col min="8" max="8" width="2.73046875" style="5" customWidth="1"/>
    <col min="9" max="9" width="9" style="5"/>
    <col min="10" max="10" width="17.33203125" style="5" customWidth="1"/>
    <col min="11" max="11" width="35.19921875" style="5" customWidth="1"/>
    <col min="12" max="12" width="9" style="5" customWidth="1"/>
    <col min="13" max="13" width="22" style="5" customWidth="1"/>
    <col min="14" max="14" width="7.46484375" style="5" customWidth="1"/>
    <col min="15" max="15" width="9.265625" style="5" bestFit="1" customWidth="1"/>
    <col min="16" max="16" width="10.53125" style="5" bestFit="1" customWidth="1"/>
    <col min="17" max="17" width="10.796875" style="5" customWidth="1"/>
    <col min="18" max="18" width="10.53125" style="5" bestFit="1" customWidth="1"/>
    <col min="19" max="16384" width="9" style="5"/>
  </cols>
  <sheetData>
    <row r="1" spans="1:26" x14ac:dyDescent="0.4">
      <c r="A1"/>
      <c r="B1"/>
      <c r="C1" t="s">
        <v>739</v>
      </c>
      <c r="D1" t="s">
        <v>740</v>
      </c>
      <c r="E1" t="s">
        <v>741</v>
      </c>
      <c r="F1"/>
    </row>
    <row r="2" spans="1:26" x14ac:dyDescent="0.4">
      <c r="A2" t="s">
        <v>742</v>
      </c>
      <c r="B2" t="s">
        <v>743</v>
      </c>
      <c r="C2" s="29">
        <v>120</v>
      </c>
      <c r="D2" s="29">
        <f>0.25*C2</f>
        <v>30</v>
      </c>
      <c r="E2" s="29">
        <f>C2-D2</f>
        <v>90</v>
      </c>
      <c r="F2" t="s">
        <v>744</v>
      </c>
      <c r="I2" s="10"/>
      <c r="O2" s="9"/>
      <c r="P2" s="8"/>
      <c r="Q2" s="9"/>
      <c r="R2" s="8"/>
      <c r="S2" s="9"/>
      <c r="U2" s="12"/>
      <c r="Z2" s="21" t="e">
        <f t="shared" ref="Z2:Z23" si="0">S2/G2</f>
        <v>#DIV/0!</v>
      </c>
    </row>
    <row r="3" spans="1:26" x14ac:dyDescent="0.4">
      <c r="A3" t="s">
        <v>745</v>
      </c>
      <c r="B3" t="s">
        <v>746</v>
      </c>
      <c r="C3" s="29">
        <v>155</v>
      </c>
      <c r="D3" s="29">
        <f t="shared" ref="D3:D13" si="1">0.25*C3</f>
        <v>38.75</v>
      </c>
      <c r="E3" s="29">
        <f t="shared" ref="E3:E13" si="2">C3-D3</f>
        <v>116.25</v>
      </c>
      <c r="F3" t="s">
        <v>744</v>
      </c>
      <c r="O3" s="9"/>
      <c r="P3" s="8"/>
      <c r="Q3" s="9"/>
      <c r="R3" s="8"/>
      <c r="S3" s="9"/>
      <c r="U3" s="11"/>
      <c r="X3" s="13">
        <f>Q3-N21</f>
        <v>0</v>
      </c>
      <c r="Z3" s="21" t="e">
        <f t="shared" si="0"/>
        <v>#DIV/0!</v>
      </c>
    </row>
    <row r="4" spans="1:26" x14ac:dyDescent="0.4">
      <c r="A4" t="s">
        <v>745</v>
      </c>
      <c r="B4" t="s">
        <v>746</v>
      </c>
      <c r="C4" s="29">
        <v>155</v>
      </c>
      <c r="D4" s="29">
        <f t="shared" si="1"/>
        <v>38.75</v>
      </c>
      <c r="E4" s="29">
        <f t="shared" si="2"/>
        <v>116.25</v>
      </c>
      <c r="F4" t="s">
        <v>744</v>
      </c>
      <c r="O4" s="9"/>
      <c r="P4" s="8"/>
      <c r="Q4" s="9"/>
      <c r="S4" s="9"/>
      <c r="U4" s="12"/>
      <c r="Z4" s="21" t="e">
        <f t="shared" si="0"/>
        <v>#DIV/0!</v>
      </c>
    </row>
    <row r="5" spans="1:26" x14ac:dyDescent="0.4">
      <c r="A5" t="s">
        <v>747</v>
      </c>
      <c r="B5" t="s">
        <v>49</v>
      </c>
      <c r="C5" s="29">
        <v>175</v>
      </c>
      <c r="D5" s="29">
        <f t="shared" si="1"/>
        <v>43.75</v>
      </c>
      <c r="E5" s="29">
        <f t="shared" si="2"/>
        <v>131.25</v>
      </c>
      <c r="F5" t="s">
        <v>744</v>
      </c>
      <c r="O5" s="9"/>
      <c r="P5" s="8"/>
      <c r="Q5" s="9"/>
      <c r="S5" s="9"/>
      <c r="U5" s="11"/>
      <c r="Z5" s="21" t="e">
        <f t="shared" si="0"/>
        <v>#DIV/0!</v>
      </c>
    </row>
    <row r="6" spans="1:26" x14ac:dyDescent="0.4">
      <c r="A6" t="s">
        <v>25</v>
      </c>
      <c r="B6" t="s">
        <v>26</v>
      </c>
      <c r="C6" s="29">
        <v>250</v>
      </c>
      <c r="D6" s="29">
        <f t="shared" si="1"/>
        <v>62.5</v>
      </c>
      <c r="E6" s="29">
        <f t="shared" si="2"/>
        <v>187.5</v>
      </c>
      <c r="F6" t="s">
        <v>744</v>
      </c>
      <c r="O6" s="9"/>
      <c r="P6" s="8"/>
      <c r="Q6" s="9"/>
      <c r="R6" s="8"/>
      <c r="S6" s="9"/>
      <c r="U6" s="12"/>
      <c r="Z6" s="21" t="e">
        <f t="shared" si="0"/>
        <v>#DIV/0!</v>
      </c>
    </row>
    <row r="7" spans="1:26" x14ac:dyDescent="0.4">
      <c r="A7" t="s">
        <v>748</v>
      </c>
      <c r="B7" t="s">
        <v>21</v>
      </c>
      <c r="C7" s="29">
        <v>295</v>
      </c>
      <c r="D7" s="29">
        <f t="shared" si="1"/>
        <v>73.75</v>
      </c>
      <c r="E7" s="29">
        <f t="shared" si="2"/>
        <v>221.25</v>
      </c>
      <c r="F7" t="s">
        <v>744</v>
      </c>
      <c r="O7" s="9"/>
      <c r="P7" s="8"/>
      <c r="Q7" s="9"/>
      <c r="R7" s="8"/>
      <c r="S7" s="9"/>
      <c r="U7" s="11"/>
      <c r="Z7" s="21" t="e">
        <f t="shared" si="0"/>
        <v>#DIV/0!</v>
      </c>
    </row>
    <row r="8" spans="1:26" x14ac:dyDescent="0.4">
      <c r="A8" t="s">
        <v>36</v>
      </c>
      <c r="B8" t="s">
        <v>37</v>
      </c>
      <c r="C8" s="29">
        <v>295</v>
      </c>
      <c r="D8" s="29">
        <f t="shared" si="1"/>
        <v>73.75</v>
      </c>
      <c r="E8" s="29">
        <f t="shared" si="2"/>
        <v>221.25</v>
      </c>
      <c r="F8" t="s">
        <v>744</v>
      </c>
      <c r="O8" s="9"/>
      <c r="P8" s="8"/>
      <c r="Q8" s="9"/>
      <c r="R8" s="8"/>
      <c r="S8" s="9"/>
      <c r="U8" s="11"/>
      <c r="Z8" s="21" t="e">
        <f t="shared" si="0"/>
        <v>#DIV/0!</v>
      </c>
    </row>
    <row r="9" spans="1:26" x14ac:dyDescent="0.4">
      <c r="A9" t="s">
        <v>43</v>
      </c>
      <c r="B9" t="s">
        <v>50</v>
      </c>
      <c r="C9" s="29">
        <v>330</v>
      </c>
      <c r="D9" s="29">
        <f t="shared" si="1"/>
        <v>82.5</v>
      </c>
      <c r="E9" s="29">
        <f t="shared" si="2"/>
        <v>247.5</v>
      </c>
      <c r="F9" t="s">
        <v>744</v>
      </c>
      <c r="O9" s="9"/>
      <c r="P9" s="8"/>
      <c r="Q9" s="9"/>
      <c r="R9" s="8"/>
      <c r="S9" s="9"/>
      <c r="U9" s="11"/>
      <c r="Z9" s="21" t="e">
        <f t="shared" si="0"/>
        <v>#DIV/0!</v>
      </c>
    </row>
    <row r="10" spans="1:26" x14ac:dyDescent="0.4">
      <c r="A10" t="s">
        <v>63</v>
      </c>
      <c r="B10" t="s">
        <v>64</v>
      </c>
      <c r="C10" s="29">
        <v>350</v>
      </c>
      <c r="D10" s="29">
        <f t="shared" si="1"/>
        <v>87.5</v>
      </c>
      <c r="E10" s="29">
        <f t="shared" si="2"/>
        <v>262.5</v>
      </c>
      <c r="F10" t="s">
        <v>744</v>
      </c>
      <c r="O10" s="9"/>
      <c r="P10" s="8"/>
      <c r="Q10" s="9"/>
      <c r="R10" s="8"/>
      <c r="S10" s="9"/>
      <c r="U10" s="11"/>
      <c r="Z10" s="21" t="e">
        <f t="shared" si="0"/>
        <v>#DIV/0!</v>
      </c>
    </row>
    <row r="11" spans="1:26" x14ac:dyDescent="0.4">
      <c r="A11" t="s">
        <v>38</v>
      </c>
      <c r="B11" t="s">
        <v>39</v>
      </c>
      <c r="C11" s="29">
        <v>380</v>
      </c>
      <c r="D11" s="29">
        <f t="shared" si="1"/>
        <v>95</v>
      </c>
      <c r="E11" s="29">
        <f t="shared" si="2"/>
        <v>285</v>
      </c>
      <c r="F11" t="s">
        <v>744</v>
      </c>
      <c r="O11" s="9"/>
      <c r="P11" s="8"/>
      <c r="Q11" s="9"/>
      <c r="R11" s="8"/>
      <c r="S11" s="9"/>
      <c r="U11" s="11"/>
      <c r="Z11" s="21" t="e">
        <f t="shared" si="0"/>
        <v>#DIV/0!</v>
      </c>
    </row>
    <row r="12" spans="1:26" x14ac:dyDescent="0.4">
      <c r="A12" t="s">
        <v>46</v>
      </c>
      <c r="B12" t="s">
        <v>47</v>
      </c>
      <c r="C12" s="29">
        <v>425</v>
      </c>
      <c r="D12" s="29">
        <f t="shared" si="1"/>
        <v>106.25</v>
      </c>
      <c r="E12" s="29">
        <f t="shared" si="2"/>
        <v>318.75</v>
      </c>
      <c r="F12" t="s">
        <v>744</v>
      </c>
      <c r="O12" s="9"/>
      <c r="P12" s="8"/>
      <c r="Q12" s="9"/>
      <c r="R12" s="8"/>
      <c r="S12" s="9"/>
      <c r="U12" s="11"/>
      <c r="Z12" s="21" t="e">
        <f t="shared" si="0"/>
        <v>#DIV/0!</v>
      </c>
    </row>
    <row r="13" spans="1:26" x14ac:dyDescent="0.4">
      <c r="A13" t="s">
        <v>65</v>
      </c>
      <c r="B13" t="s">
        <v>66</v>
      </c>
      <c r="C13" s="29">
        <v>580</v>
      </c>
      <c r="D13" s="29">
        <f t="shared" si="1"/>
        <v>145</v>
      </c>
      <c r="E13" s="29">
        <f t="shared" si="2"/>
        <v>435</v>
      </c>
      <c r="F13" t="s">
        <v>744</v>
      </c>
      <c r="O13" s="9"/>
      <c r="P13" s="8"/>
      <c r="Q13" s="9"/>
      <c r="R13" s="8"/>
      <c r="S13" s="9"/>
      <c r="U13" s="11"/>
      <c r="Z13" s="21" t="e">
        <f t="shared" si="0"/>
        <v>#DIV/0!</v>
      </c>
    </row>
    <row r="14" spans="1:26" x14ac:dyDescent="0.4">
      <c r="A14" t="s">
        <v>749</v>
      </c>
      <c r="B14"/>
      <c r="C14" s="29">
        <f>SUM(C2:C13)</f>
        <v>3510</v>
      </c>
      <c r="D14" s="29">
        <f t="shared" ref="D14:E14" si="3">SUM(D2:D13)</f>
        <v>877.5</v>
      </c>
      <c r="E14" s="29">
        <f t="shared" si="3"/>
        <v>2632.5</v>
      </c>
      <c r="F14"/>
      <c r="O14" s="9"/>
      <c r="P14" s="8"/>
      <c r="Q14" s="9"/>
      <c r="R14" s="8"/>
      <c r="S14" s="9"/>
      <c r="U14" s="12"/>
      <c r="Z14" s="21" t="e">
        <f t="shared" si="0"/>
        <v>#DIV/0!</v>
      </c>
    </row>
    <row r="15" spans="1:26" x14ac:dyDescent="0.4">
      <c r="O15" s="9"/>
      <c r="P15" s="8"/>
      <c r="Q15" s="9"/>
      <c r="R15" s="8"/>
      <c r="S15" s="9"/>
      <c r="U15" s="11"/>
      <c r="Z15" s="21" t="e">
        <f t="shared" si="0"/>
        <v>#DIV/0!</v>
      </c>
    </row>
    <row r="16" spans="1:26" x14ac:dyDescent="0.4">
      <c r="O16" s="9"/>
      <c r="P16" s="8"/>
      <c r="Q16" s="9"/>
      <c r="S16" s="9"/>
      <c r="U16" s="11"/>
      <c r="Z16" s="21" t="e">
        <f t="shared" si="0"/>
        <v>#DIV/0!</v>
      </c>
    </row>
    <row r="17" spans="2:26" x14ac:dyDescent="0.4">
      <c r="O17" s="9"/>
      <c r="P17" s="8"/>
      <c r="Q17" s="9"/>
      <c r="S17" s="9"/>
      <c r="U17" s="11"/>
      <c r="Z17" s="21" t="e">
        <f t="shared" si="0"/>
        <v>#DIV/0!</v>
      </c>
    </row>
    <row r="18" spans="2:26" x14ac:dyDescent="0.4">
      <c r="O18" s="9"/>
      <c r="P18" s="8"/>
      <c r="Q18" s="9"/>
      <c r="R18" s="8"/>
      <c r="S18" s="9"/>
      <c r="U18" s="11"/>
      <c r="Z18" s="21" t="e">
        <f t="shared" si="0"/>
        <v>#DIV/0!</v>
      </c>
    </row>
    <row r="19" spans="2:26" x14ac:dyDescent="0.4">
      <c r="O19" s="9"/>
      <c r="P19" s="8"/>
      <c r="Q19" s="9"/>
      <c r="R19" s="8"/>
      <c r="S19" s="9"/>
      <c r="U19" s="11"/>
      <c r="Z19" s="21" t="e">
        <f t="shared" si="0"/>
        <v>#DIV/0!</v>
      </c>
    </row>
    <row r="20" spans="2:26" x14ac:dyDescent="0.4">
      <c r="N20" s="9"/>
      <c r="O20" s="9"/>
      <c r="P20" s="8"/>
      <c r="Q20" s="9"/>
      <c r="S20" s="9"/>
      <c r="U20" s="11"/>
      <c r="Z20" s="21" t="e">
        <f t="shared" si="0"/>
        <v>#DIV/0!</v>
      </c>
    </row>
    <row r="21" spans="2:26" x14ac:dyDescent="0.4">
      <c r="N21" s="9"/>
      <c r="O21" s="9"/>
      <c r="P21" s="8"/>
      <c r="Q21" s="9"/>
      <c r="S21" s="9"/>
      <c r="U21" s="11"/>
      <c r="Z21" s="21" t="e">
        <f t="shared" si="0"/>
        <v>#DIV/0!</v>
      </c>
    </row>
    <row r="22" spans="2:26" x14ac:dyDescent="0.4">
      <c r="N22" s="9"/>
      <c r="O22" s="9"/>
      <c r="P22" s="8"/>
      <c r="Q22" s="9"/>
      <c r="S22" s="9"/>
      <c r="U22" s="11"/>
      <c r="Z22" s="21" t="e">
        <f t="shared" si="0"/>
        <v>#DIV/0!</v>
      </c>
    </row>
    <row r="23" spans="2:26" x14ac:dyDescent="0.4">
      <c r="N23" s="9"/>
      <c r="O23" s="9"/>
      <c r="P23" s="8"/>
      <c r="Q23" s="9"/>
      <c r="S23" s="9"/>
      <c r="U23" s="11"/>
      <c r="Z23" s="21" t="e">
        <f t="shared" si="0"/>
        <v>#DIV/0!</v>
      </c>
    </row>
    <row r="24" spans="2:26" x14ac:dyDescent="0.4">
      <c r="N24" s="9"/>
      <c r="O24" s="9"/>
      <c r="P24" s="8"/>
      <c r="Q24" s="9"/>
      <c r="S24" s="9"/>
      <c r="U24" s="11"/>
      <c r="Z24" s="21" t="e">
        <f>S24/G24</f>
        <v>#DIV/0!</v>
      </c>
    </row>
    <row r="26" spans="2:26" x14ac:dyDescent="0.4">
      <c r="G26" s="5">
        <f>SUM(G2:G24)</f>
        <v>0</v>
      </c>
      <c r="S26" s="13">
        <f>SUM(S2:S24)</f>
        <v>0</v>
      </c>
      <c r="T26" s="21" t="e">
        <f>S26/G26</f>
        <v>#DIV/0!</v>
      </c>
    </row>
    <row r="27" spans="2:26" x14ac:dyDescent="0.4">
      <c r="B27"/>
      <c r="C27"/>
      <c r="D27"/>
      <c r="E27"/>
      <c r="F27"/>
      <c r="G27"/>
      <c r="H27"/>
    </row>
    <row r="28" spans="2:26" x14ac:dyDescent="0.4">
      <c r="B28" t="s">
        <v>33</v>
      </c>
      <c r="C28" t="s">
        <v>48</v>
      </c>
      <c r="D28" t="s">
        <v>57</v>
      </c>
      <c r="E28" t="s">
        <v>67</v>
      </c>
      <c r="G28" s="2">
        <v>250</v>
      </c>
      <c r="H28"/>
      <c r="I28"/>
      <c r="S28" s="2">
        <v>62.5</v>
      </c>
    </row>
    <row r="29" spans="2:26" x14ac:dyDescent="0.4">
      <c r="B29"/>
      <c r="C29"/>
      <c r="D29"/>
      <c r="E29"/>
      <c r="F29"/>
    </row>
    <row r="30" spans="2:26" x14ac:dyDescent="0.4">
      <c r="B30"/>
      <c r="C30"/>
      <c r="D30"/>
      <c r="E30"/>
      <c r="F30"/>
      <c r="O30" s="13"/>
      <c r="P30" s="13"/>
    </row>
    <row r="31" spans="2:26" x14ac:dyDescent="0.4">
      <c r="B31"/>
      <c r="C31"/>
      <c r="D31"/>
      <c r="E31"/>
      <c r="F31"/>
      <c r="G31" s="13">
        <f>G28+G26</f>
        <v>250</v>
      </c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G49"/>
  <sheetViews>
    <sheetView topLeftCell="A4" workbookViewId="0">
      <selection activeCell="E25" sqref="E25"/>
    </sheetView>
  </sheetViews>
  <sheetFormatPr defaultColWidth="9" defaultRowHeight="13.15" x14ac:dyDescent="0.4"/>
  <cols>
    <col min="1" max="2" width="9" style="5"/>
    <col min="3" max="3" width="11.33203125" style="5" customWidth="1"/>
    <col min="4" max="4" width="10.53125" style="5" bestFit="1" customWidth="1"/>
    <col min="5" max="5" width="14.796875" style="5" customWidth="1"/>
    <col min="6" max="7" width="9" style="5"/>
    <col min="8" max="8" width="6.19921875" style="5" bestFit="1" customWidth="1"/>
    <col min="9" max="9" width="21" style="5" customWidth="1"/>
    <col min="10" max="10" width="13.9296875" style="5" bestFit="1" customWidth="1"/>
    <col min="11" max="26" width="9" style="5"/>
    <col min="27" max="27" width="25.19921875" style="5" customWidth="1"/>
    <col min="28" max="28" width="32.73046875" style="5" customWidth="1"/>
    <col min="29" max="29" width="9" style="9"/>
    <col min="30" max="30" width="9" style="5"/>
    <col min="31" max="32" width="15.53125" style="5" customWidth="1"/>
    <col min="33" max="33" width="9" style="9"/>
    <col min="34" max="16384" width="9" style="5"/>
  </cols>
  <sheetData>
    <row r="1" spans="3:11" x14ac:dyDescent="0.4">
      <c r="C1" t="s">
        <v>739</v>
      </c>
      <c r="D1" t="s">
        <v>740</v>
      </c>
      <c r="E1" t="s">
        <v>741</v>
      </c>
      <c r="F1"/>
      <c r="G1" s="5" t="s">
        <v>2129</v>
      </c>
      <c r="J1" s="5" t="s">
        <v>2134</v>
      </c>
    </row>
    <row r="2" spans="3:11" x14ac:dyDescent="0.4">
      <c r="C2" s="29">
        <v>250</v>
      </c>
      <c r="D2" s="29">
        <f>C2*0.25</f>
        <v>62.5</v>
      </c>
      <c r="E2" s="29">
        <f>C2-D2</f>
        <v>187.5</v>
      </c>
      <c r="F2"/>
      <c r="G2" s="31">
        <f>0.0169*C2</f>
        <v>4.2249999999999996</v>
      </c>
      <c r="H2" s="5" t="s">
        <v>2131</v>
      </c>
      <c r="I2" s="32">
        <v>1.6899999999999998E-2</v>
      </c>
      <c r="J2" s="31">
        <f>C2-G2</f>
        <v>245.77500000000001</v>
      </c>
    </row>
    <row r="3" spans="3:11" x14ac:dyDescent="0.4">
      <c r="C3" s="29">
        <v>60</v>
      </c>
      <c r="D3" s="29">
        <f t="shared" ref="D3:D23" si="0">C3*0.25</f>
        <v>15</v>
      </c>
      <c r="E3" s="29">
        <f t="shared" ref="E3:E23" si="1">C3-D3</f>
        <v>45</v>
      </c>
      <c r="F3"/>
      <c r="G3" s="31">
        <f t="shared" ref="G3:G21" si="2">0.0169*C3</f>
        <v>1.0139999999999998</v>
      </c>
      <c r="H3" s="5" t="s">
        <v>2131</v>
      </c>
      <c r="J3" s="31">
        <f t="shared" ref="J3:J23" si="3">C3-G3</f>
        <v>58.985999999999997</v>
      </c>
    </row>
    <row r="4" spans="3:11" x14ac:dyDescent="0.4">
      <c r="C4" s="29">
        <v>80</v>
      </c>
      <c r="D4" s="29">
        <f t="shared" si="0"/>
        <v>20</v>
      </c>
      <c r="E4" s="29">
        <f t="shared" si="1"/>
        <v>60</v>
      </c>
      <c r="F4"/>
      <c r="G4" s="31">
        <f t="shared" si="2"/>
        <v>1.3519999999999999</v>
      </c>
      <c r="H4" s="5" t="s">
        <v>2131</v>
      </c>
      <c r="J4" s="31">
        <f t="shared" si="3"/>
        <v>78.647999999999996</v>
      </c>
    </row>
    <row r="5" spans="3:11" x14ac:dyDescent="0.4">
      <c r="C5" s="29">
        <v>90</v>
      </c>
      <c r="D5" s="29">
        <f t="shared" si="0"/>
        <v>22.5</v>
      </c>
      <c r="E5" s="29">
        <f t="shared" si="1"/>
        <v>67.5</v>
      </c>
      <c r="F5"/>
      <c r="G5" s="31">
        <v>0</v>
      </c>
      <c r="H5" s="5" t="s">
        <v>2133</v>
      </c>
      <c r="J5" s="31">
        <f t="shared" si="3"/>
        <v>90</v>
      </c>
    </row>
    <row r="6" spans="3:11" x14ac:dyDescent="0.4">
      <c r="C6" s="29">
        <v>1195</v>
      </c>
      <c r="D6" s="29">
        <f t="shared" si="0"/>
        <v>298.75</v>
      </c>
      <c r="E6" s="29">
        <f t="shared" si="1"/>
        <v>896.25</v>
      </c>
      <c r="F6"/>
      <c r="G6" s="31">
        <f t="shared" si="2"/>
        <v>20.195499999999999</v>
      </c>
      <c r="H6" s="5" t="s">
        <v>2131</v>
      </c>
      <c r="J6" s="31">
        <f t="shared" si="3"/>
        <v>1174.8045</v>
      </c>
    </row>
    <row r="7" spans="3:11" x14ac:dyDescent="0.4">
      <c r="C7" s="29">
        <v>350</v>
      </c>
      <c r="D7" s="29">
        <f t="shared" si="0"/>
        <v>87.5</v>
      </c>
      <c r="E7" s="29">
        <f t="shared" si="1"/>
        <v>262.5</v>
      </c>
      <c r="F7"/>
      <c r="G7" s="31">
        <f>0.015*C7+0.2</f>
        <v>5.45</v>
      </c>
      <c r="H7" s="5" t="s">
        <v>2130</v>
      </c>
      <c r="I7" s="5" t="s">
        <v>2132</v>
      </c>
      <c r="J7" s="31">
        <f t="shared" si="3"/>
        <v>344.55</v>
      </c>
    </row>
    <row r="8" spans="3:11" x14ac:dyDescent="0.4">
      <c r="C8" s="29">
        <v>465</v>
      </c>
      <c r="D8" s="29">
        <f t="shared" si="0"/>
        <v>116.25</v>
      </c>
      <c r="E8" s="29">
        <f t="shared" si="1"/>
        <v>348.75</v>
      </c>
      <c r="F8"/>
      <c r="G8" s="31">
        <f t="shared" si="2"/>
        <v>7.8584999999999994</v>
      </c>
      <c r="H8" s="5" t="s">
        <v>2131</v>
      </c>
      <c r="J8" s="31">
        <f t="shared" si="3"/>
        <v>457.14150000000001</v>
      </c>
      <c r="K8" s="5" t="s">
        <v>2137</v>
      </c>
    </row>
    <row r="9" spans="3:11" x14ac:dyDescent="0.4">
      <c r="C9" s="29">
        <v>300</v>
      </c>
      <c r="D9" s="29">
        <f t="shared" si="0"/>
        <v>75</v>
      </c>
      <c r="E9" s="29">
        <f t="shared" si="1"/>
        <v>225</v>
      </c>
      <c r="F9"/>
      <c r="G9" s="31">
        <f t="shared" si="2"/>
        <v>5.0699999999999994</v>
      </c>
      <c r="H9" s="5" t="s">
        <v>2131</v>
      </c>
      <c r="J9" s="31">
        <f t="shared" si="3"/>
        <v>294.93</v>
      </c>
    </row>
    <row r="10" spans="3:11" x14ac:dyDescent="0.4">
      <c r="C10" s="29">
        <v>435</v>
      </c>
      <c r="D10" s="29">
        <f t="shared" si="0"/>
        <v>108.75</v>
      </c>
      <c r="E10" s="29">
        <f t="shared" si="1"/>
        <v>326.25</v>
      </c>
      <c r="F10"/>
      <c r="G10" s="31">
        <f t="shared" si="2"/>
        <v>7.3514999999999997</v>
      </c>
      <c r="H10" s="5" t="s">
        <v>2131</v>
      </c>
      <c r="J10" s="31">
        <f t="shared" si="3"/>
        <v>427.64850000000001</v>
      </c>
    </row>
    <row r="11" spans="3:11" x14ac:dyDescent="0.4">
      <c r="C11" s="29">
        <v>125</v>
      </c>
      <c r="D11" s="29">
        <f t="shared" si="0"/>
        <v>31.25</v>
      </c>
      <c r="E11" s="29">
        <f t="shared" si="1"/>
        <v>93.75</v>
      </c>
      <c r="F11"/>
      <c r="G11" s="31">
        <f t="shared" si="2"/>
        <v>2.1124999999999998</v>
      </c>
      <c r="H11" s="5" t="s">
        <v>2131</v>
      </c>
      <c r="J11" s="31">
        <f t="shared" si="3"/>
        <v>122.8875</v>
      </c>
    </row>
    <row r="12" spans="3:11" x14ac:dyDescent="0.4">
      <c r="C12" s="29">
        <v>130</v>
      </c>
      <c r="D12" s="29">
        <f t="shared" si="0"/>
        <v>32.5</v>
      </c>
      <c r="E12" s="29">
        <f t="shared" si="1"/>
        <v>97.5</v>
      </c>
      <c r="F12"/>
      <c r="G12" s="31">
        <f t="shared" si="2"/>
        <v>2.1969999999999996</v>
      </c>
      <c r="H12" s="5" t="s">
        <v>2131</v>
      </c>
      <c r="J12" s="31">
        <f t="shared" si="3"/>
        <v>127.803</v>
      </c>
    </row>
    <row r="13" spans="3:11" x14ac:dyDescent="0.4">
      <c r="C13" s="29">
        <v>65</v>
      </c>
      <c r="D13" s="29">
        <f t="shared" si="0"/>
        <v>16.25</v>
      </c>
      <c r="E13" s="29">
        <f t="shared" si="1"/>
        <v>48.75</v>
      </c>
      <c r="F13"/>
      <c r="G13" s="31">
        <f t="shared" si="2"/>
        <v>1.0984999999999998</v>
      </c>
      <c r="H13" s="5" t="s">
        <v>2131</v>
      </c>
      <c r="J13" s="31">
        <f t="shared" si="3"/>
        <v>63.901499999999999</v>
      </c>
    </row>
    <row r="14" spans="3:11" x14ac:dyDescent="0.4">
      <c r="C14" s="29">
        <v>225</v>
      </c>
      <c r="D14" s="29">
        <f t="shared" si="0"/>
        <v>56.25</v>
      </c>
      <c r="E14" s="29">
        <f t="shared" si="1"/>
        <v>168.75</v>
      </c>
      <c r="F14"/>
      <c r="G14" s="31">
        <f t="shared" si="2"/>
        <v>3.8024999999999998</v>
      </c>
      <c r="H14" s="5" t="s">
        <v>2131</v>
      </c>
      <c r="J14" s="31">
        <f t="shared" si="3"/>
        <v>221.19749999999999</v>
      </c>
    </row>
    <row r="15" spans="3:11" x14ac:dyDescent="0.4">
      <c r="C15" s="29">
        <v>895</v>
      </c>
      <c r="D15" s="29">
        <f t="shared" si="0"/>
        <v>223.75</v>
      </c>
      <c r="E15" s="29">
        <f t="shared" si="1"/>
        <v>671.25</v>
      </c>
      <c r="G15" s="31">
        <f t="shared" si="2"/>
        <v>15.125499999999999</v>
      </c>
      <c r="H15" s="5" t="s">
        <v>2131</v>
      </c>
      <c r="J15" s="31">
        <f t="shared" si="3"/>
        <v>879.87450000000001</v>
      </c>
    </row>
    <row r="16" spans="3:11" x14ac:dyDescent="0.4">
      <c r="C16" s="29">
        <v>3000</v>
      </c>
      <c r="D16" s="29">
        <f t="shared" si="0"/>
        <v>750</v>
      </c>
      <c r="E16" s="29">
        <f t="shared" si="1"/>
        <v>2250</v>
      </c>
      <c r="G16" s="31">
        <f t="shared" si="2"/>
        <v>50.699999999999996</v>
      </c>
      <c r="H16" s="5" t="s">
        <v>2131</v>
      </c>
      <c r="J16" s="31">
        <f t="shared" si="3"/>
        <v>2949.3</v>
      </c>
    </row>
    <row r="17" spans="1:10" x14ac:dyDescent="0.4">
      <c r="C17" s="29">
        <v>295</v>
      </c>
      <c r="D17" s="29">
        <f t="shared" si="0"/>
        <v>73.75</v>
      </c>
      <c r="E17" s="29">
        <f t="shared" si="1"/>
        <v>221.25</v>
      </c>
      <c r="G17" s="31">
        <f t="shared" si="2"/>
        <v>4.9854999999999992</v>
      </c>
      <c r="H17" s="5" t="s">
        <v>2131</v>
      </c>
      <c r="J17" s="31">
        <f t="shared" si="3"/>
        <v>290.0145</v>
      </c>
    </row>
    <row r="18" spans="1:10" x14ac:dyDescent="0.4">
      <c r="C18" s="29">
        <v>350</v>
      </c>
      <c r="D18" s="29">
        <f t="shared" si="0"/>
        <v>87.5</v>
      </c>
      <c r="E18" s="29">
        <f t="shared" si="1"/>
        <v>262.5</v>
      </c>
      <c r="G18" s="31">
        <f t="shared" si="2"/>
        <v>5.9149999999999991</v>
      </c>
      <c r="H18" s="5" t="s">
        <v>2131</v>
      </c>
      <c r="J18" s="31">
        <f t="shared" si="3"/>
        <v>344.08499999999998</v>
      </c>
    </row>
    <row r="19" spans="1:10" x14ac:dyDescent="0.4">
      <c r="C19" s="29">
        <v>230</v>
      </c>
      <c r="D19" s="29">
        <f t="shared" si="0"/>
        <v>57.5</v>
      </c>
      <c r="E19" s="29">
        <f t="shared" si="1"/>
        <v>172.5</v>
      </c>
      <c r="G19" s="31">
        <f t="shared" si="2"/>
        <v>3.8869999999999996</v>
      </c>
      <c r="H19" s="5" t="s">
        <v>2131</v>
      </c>
      <c r="J19" s="31">
        <f t="shared" si="3"/>
        <v>226.113</v>
      </c>
    </row>
    <row r="20" spans="1:10" x14ac:dyDescent="0.4">
      <c r="C20" s="29">
        <v>200</v>
      </c>
      <c r="D20" s="29">
        <f t="shared" si="0"/>
        <v>50</v>
      </c>
      <c r="E20" s="29">
        <f t="shared" si="1"/>
        <v>150</v>
      </c>
      <c r="G20" s="31">
        <f t="shared" si="2"/>
        <v>3.38</v>
      </c>
      <c r="H20" s="5" t="s">
        <v>2131</v>
      </c>
      <c r="J20" s="31">
        <f t="shared" si="3"/>
        <v>196.62</v>
      </c>
    </row>
    <row r="21" spans="1:10" x14ac:dyDescent="0.4">
      <c r="C21" s="29">
        <v>275</v>
      </c>
      <c r="D21" s="29">
        <f t="shared" si="0"/>
        <v>68.75</v>
      </c>
      <c r="E21" s="29">
        <f t="shared" si="1"/>
        <v>206.25</v>
      </c>
      <c r="G21" s="31">
        <f t="shared" si="2"/>
        <v>4.6475</v>
      </c>
      <c r="H21" s="5" t="s">
        <v>2131</v>
      </c>
      <c r="J21" s="31">
        <f t="shared" si="3"/>
        <v>270.35250000000002</v>
      </c>
    </row>
    <row r="22" spans="1:10" x14ac:dyDescent="0.4">
      <c r="C22" s="29">
        <v>175</v>
      </c>
      <c r="D22" s="29">
        <f t="shared" si="0"/>
        <v>43.75</v>
      </c>
      <c r="E22" s="29">
        <f t="shared" si="1"/>
        <v>131.25</v>
      </c>
      <c r="G22" s="31">
        <v>0</v>
      </c>
      <c r="H22" s="5" t="s">
        <v>3653</v>
      </c>
      <c r="J22" s="31">
        <f t="shared" si="3"/>
        <v>175</v>
      </c>
    </row>
    <row r="23" spans="1:10" x14ac:dyDescent="0.4">
      <c r="C23" s="29">
        <v>180</v>
      </c>
      <c r="D23" s="29">
        <f t="shared" si="0"/>
        <v>45</v>
      </c>
      <c r="E23" s="29">
        <f t="shared" si="1"/>
        <v>135</v>
      </c>
      <c r="G23" s="31">
        <v>0</v>
      </c>
      <c r="H23" s="5" t="s">
        <v>3653</v>
      </c>
      <c r="J23" s="31">
        <f t="shared" si="3"/>
        <v>180</v>
      </c>
    </row>
    <row r="24" spans="1:10" x14ac:dyDescent="0.4">
      <c r="C24" s="29"/>
      <c r="D24" s="29"/>
      <c r="E24" s="29"/>
      <c r="G24" s="31"/>
      <c r="J24" s="31"/>
    </row>
    <row r="25" spans="1:10" x14ac:dyDescent="0.4">
      <c r="A25" s="5" t="s">
        <v>2127</v>
      </c>
      <c r="C25" s="31">
        <f>SUM(C2:C23)</f>
        <v>9370</v>
      </c>
      <c r="D25" s="29"/>
      <c r="E25" s="31">
        <f>SUM(E2:E23)</f>
        <v>7027.5</v>
      </c>
      <c r="G25" s="31">
        <f>SUM(G2:G23)</f>
        <v>150.36750000000001</v>
      </c>
      <c r="J25" s="31">
        <f>SUM(J2:J23)</f>
        <v>9219.6325000000015</v>
      </c>
    </row>
    <row r="26" spans="1:10" x14ac:dyDescent="0.4">
      <c r="A26" s="5" t="s">
        <v>2128</v>
      </c>
      <c r="C26" s="5">
        <f>COUNT(C2:C21)+1</f>
        <v>21</v>
      </c>
      <c r="D26" s="29"/>
      <c r="I26" s="5" t="s">
        <v>2135</v>
      </c>
      <c r="J26" s="31">
        <f>E25</f>
        <v>7027.5</v>
      </c>
    </row>
    <row r="27" spans="1:10" x14ac:dyDescent="0.4">
      <c r="D27" s="29"/>
      <c r="J27" s="33">
        <f>J25-J26</f>
        <v>2192.1325000000015</v>
      </c>
    </row>
    <row r="28" spans="1:10" x14ac:dyDescent="0.4">
      <c r="D28" s="29"/>
    </row>
    <row r="29" spans="1:10" x14ac:dyDescent="0.4">
      <c r="D29" s="29"/>
    </row>
    <row r="30" spans="1:10" x14ac:dyDescent="0.4">
      <c r="D30" s="29"/>
    </row>
    <row r="31" spans="1:10" x14ac:dyDescent="0.4">
      <c r="D31" s="29"/>
    </row>
    <row r="32" spans="1:10" x14ac:dyDescent="0.4">
      <c r="D32" s="29"/>
    </row>
    <row r="33" spans="4:4" x14ac:dyDescent="0.4">
      <c r="D33" s="29"/>
    </row>
    <row r="34" spans="4:4" x14ac:dyDescent="0.4">
      <c r="D34" s="29"/>
    </row>
    <row r="35" spans="4:4" x14ac:dyDescent="0.4">
      <c r="D35" s="29"/>
    </row>
    <row r="36" spans="4:4" x14ac:dyDescent="0.4">
      <c r="D36" s="29"/>
    </row>
    <row r="37" spans="4:4" x14ac:dyDescent="0.4">
      <c r="D37" s="29"/>
    </row>
    <row r="38" spans="4:4" x14ac:dyDescent="0.4">
      <c r="D38" s="29"/>
    </row>
    <row r="39" spans="4:4" x14ac:dyDescent="0.4">
      <c r="D39" s="29"/>
    </row>
    <row r="40" spans="4:4" x14ac:dyDescent="0.4">
      <c r="D40" s="29"/>
    </row>
    <row r="41" spans="4:4" x14ac:dyDescent="0.4">
      <c r="D41" s="29"/>
    </row>
    <row r="42" spans="4:4" x14ac:dyDescent="0.4">
      <c r="D42" s="29"/>
    </row>
    <row r="43" spans="4:4" x14ac:dyDescent="0.4">
      <c r="D43" s="29"/>
    </row>
    <row r="44" spans="4:4" x14ac:dyDescent="0.4">
      <c r="D44" s="29"/>
    </row>
    <row r="45" spans="4:4" x14ac:dyDescent="0.4">
      <c r="D45" s="29"/>
    </row>
    <row r="46" spans="4:4" x14ac:dyDescent="0.4">
      <c r="D46" s="29"/>
    </row>
    <row r="47" spans="4:4" x14ac:dyDescent="0.4">
      <c r="D47" s="29"/>
    </row>
    <row r="48" spans="4:4" x14ac:dyDescent="0.4">
      <c r="D48" s="29"/>
    </row>
    <row r="49" spans="4:4" x14ac:dyDescent="0.4">
      <c r="D49" s="29"/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  <ignoredErrors>
    <ignoredError sqref="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9"/>
  <sheetViews>
    <sheetView topLeftCell="A5" workbookViewId="0">
      <selection activeCell="A18" sqref="A18"/>
    </sheetView>
  </sheetViews>
  <sheetFormatPr defaultRowHeight="12.75" x14ac:dyDescent="0.35"/>
  <cols>
    <col min="1" max="1" width="26.73046875" bestFit="1" customWidth="1"/>
  </cols>
  <sheetData>
    <row r="1" spans="1:2" ht="13.15" x14ac:dyDescent="0.4">
      <c r="A1" s="24" t="s">
        <v>130</v>
      </c>
      <c r="B1" s="24" t="s">
        <v>797</v>
      </c>
    </row>
    <row r="2" spans="1:2" x14ac:dyDescent="0.35">
      <c r="A2" s="1" t="s">
        <v>0</v>
      </c>
    </row>
    <row r="3" spans="1:2" x14ac:dyDescent="0.35">
      <c r="A3" s="1" t="s">
        <v>1</v>
      </c>
      <c r="B3" t="s">
        <v>795</v>
      </c>
    </row>
    <row r="4" spans="1:2" x14ac:dyDescent="0.35">
      <c r="A4" s="1" t="s">
        <v>734</v>
      </c>
      <c r="B4" t="s">
        <v>796</v>
      </c>
    </row>
    <row r="5" spans="1:2" x14ac:dyDescent="0.35">
      <c r="A5" s="1" t="s">
        <v>738</v>
      </c>
    </row>
    <row r="6" spans="1:2" x14ac:dyDescent="0.35">
      <c r="A6" s="2" t="s">
        <v>733</v>
      </c>
    </row>
    <row r="7" spans="1:2" x14ac:dyDescent="0.35">
      <c r="A7" s="2" t="s">
        <v>100</v>
      </c>
    </row>
    <row r="8" spans="1:2" x14ac:dyDescent="0.35">
      <c r="A8" s="2" t="s">
        <v>853</v>
      </c>
    </row>
    <row r="9" spans="1:2" x14ac:dyDescent="0.35">
      <c r="A9" s="2" t="s">
        <v>2115</v>
      </c>
    </row>
    <row r="10" spans="1:2" x14ac:dyDescent="0.35">
      <c r="A10" s="2" t="s">
        <v>92</v>
      </c>
    </row>
    <row r="11" spans="1:2" x14ac:dyDescent="0.35">
      <c r="A11" s="2" t="s">
        <v>5</v>
      </c>
    </row>
    <row r="12" spans="1:2" x14ac:dyDescent="0.35">
      <c r="A12" s="2" t="s">
        <v>735</v>
      </c>
    </row>
    <row r="13" spans="1:2" x14ac:dyDescent="0.35">
      <c r="A13" s="1" t="s">
        <v>6</v>
      </c>
    </row>
    <row r="14" spans="1:2" x14ac:dyDescent="0.35">
      <c r="A14" s="2" t="s">
        <v>7</v>
      </c>
    </row>
    <row r="15" spans="1:2" x14ac:dyDescent="0.35">
      <c r="A15" s="2" t="s">
        <v>8</v>
      </c>
    </row>
    <row r="16" spans="1:2" x14ac:dyDescent="0.35">
      <c r="A16" s="1" t="s">
        <v>9</v>
      </c>
    </row>
    <row r="17" spans="1:1" x14ac:dyDescent="0.35">
      <c r="A17" s="2" t="s">
        <v>736</v>
      </c>
    </row>
    <row r="18" spans="1:1" x14ac:dyDescent="0.35">
      <c r="A18" s="1" t="s">
        <v>737</v>
      </c>
    </row>
    <row r="19" spans="1:1" x14ac:dyDescent="0.35">
      <c r="A19" s="2" t="s">
        <v>10</v>
      </c>
    </row>
    <row r="20" spans="1:1" x14ac:dyDescent="0.35">
      <c r="A20" s="1" t="s">
        <v>81</v>
      </c>
    </row>
    <row r="21" spans="1:1" x14ac:dyDescent="0.35">
      <c r="A21" s="2" t="s">
        <v>787</v>
      </c>
    </row>
    <row r="22" spans="1:1" x14ac:dyDescent="0.35">
      <c r="A22" s="1" t="s">
        <v>788</v>
      </c>
    </row>
    <row r="23" spans="1:1" x14ac:dyDescent="0.35">
      <c r="A23" s="2" t="s">
        <v>784</v>
      </c>
    </row>
    <row r="24" spans="1:1" x14ac:dyDescent="0.35">
      <c r="A24" s="1" t="s">
        <v>95</v>
      </c>
    </row>
    <row r="25" spans="1:1" x14ac:dyDescent="0.35">
      <c r="A25" s="2" t="s">
        <v>789</v>
      </c>
    </row>
    <row r="26" spans="1:1" x14ac:dyDescent="0.35">
      <c r="A26" s="1" t="s">
        <v>790</v>
      </c>
    </row>
    <row r="27" spans="1:1" x14ac:dyDescent="0.35">
      <c r="A27" s="2" t="s">
        <v>854</v>
      </c>
    </row>
    <row r="28" spans="1:1" x14ac:dyDescent="0.35">
      <c r="A28" s="1" t="s">
        <v>3651</v>
      </c>
    </row>
    <row r="29" spans="1:1" x14ac:dyDescent="0.35">
      <c r="A29" s="2" t="s">
        <v>3674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40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35"/>
  <cols>
    <col min="1" max="1" width="11.33203125" customWidth="1"/>
    <col min="2" max="2" width="18.59765625" customWidth="1"/>
    <col min="3" max="3" width="18.19921875" customWidth="1"/>
    <col min="4" max="20" width="12.59765625" style="2" customWidth="1"/>
  </cols>
  <sheetData>
    <row r="1" spans="1:20" x14ac:dyDescent="0.35">
      <c r="A1" t="s">
        <v>59</v>
      </c>
      <c r="B1" t="s">
        <v>3685</v>
      </c>
      <c r="C1" t="s">
        <v>3686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100</v>
      </c>
      <c r="J1" s="2" t="s">
        <v>5</v>
      </c>
      <c r="K1" s="2" t="s">
        <v>15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35">
      <c r="A2" s="3">
        <v>45292</v>
      </c>
      <c r="B2" s="3"/>
      <c r="C2" s="4" t="s">
        <v>12</v>
      </c>
      <c r="T2" s="2">
        <v>5029.6099999999997</v>
      </c>
    </row>
    <row r="3" spans="1:20" x14ac:dyDescent="0.35">
      <c r="A3" s="25">
        <v>45292</v>
      </c>
      <c r="D3">
        <v>30</v>
      </c>
      <c r="T3" s="2">
        <f>T2+SUM(D3:I3)-SUM(J3:S3)</f>
        <v>5059.6099999999997</v>
      </c>
    </row>
    <row r="4" spans="1:20" x14ac:dyDescent="0.35">
      <c r="A4" s="25">
        <v>45293</v>
      </c>
      <c r="D4">
        <v>30</v>
      </c>
      <c r="T4" s="2">
        <f t="shared" ref="T4:T67" si="0">T3+SUM(D4:I4)-SUM(J4:S4)</f>
        <v>5089.6099999999997</v>
      </c>
    </row>
    <row r="5" spans="1:20" x14ac:dyDescent="0.35">
      <c r="A5" s="25">
        <v>45293</v>
      </c>
      <c r="D5">
        <v>30</v>
      </c>
      <c r="T5" s="2">
        <f t="shared" si="0"/>
        <v>5119.6099999999997</v>
      </c>
    </row>
    <row r="6" spans="1:20" x14ac:dyDescent="0.35">
      <c r="A6" s="25">
        <v>45293</v>
      </c>
      <c r="D6">
        <v>30</v>
      </c>
      <c r="T6" s="2">
        <f t="shared" si="0"/>
        <v>5149.6099999999997</v>
      </c>
    </row>
    <row r="7" spans="1:20" x14ac:dyDescent="0.35">
      <c r="A7" s="25">
        <v>45293</v>
      </c>
      <c r="D7">
        <v>30</v>
      </c>
      <c r="T7" s="2">
        <f t="shared" si="0"/>
        <v>5179.6099999999997</v>
      </c>
    </row>
    <row r="8" spans="1:20" x14ac:dyDescent="0.35">
      <c r="A8" s="25">
        <v>45293</v>
      </c>
      <c r="D8">
        <v>30</v>
      </c>
      <c r="T8" s="2">
        <f t="shared" si="0"/>
        <v>5209.6099999999997</v>
      </c>
    </row>
    <row r="9" spans="1:20" x14ac:dyDescent="0.35">
      <c r="A9" s="25">
        <v>45293</v>
      </c>
      <c r="D9">
        <v>30</v>
      </c>
      <c r="T9" s="2">
        <f t="shared" si="0"/>
        <v>5239.6099999999997</v>
      </c>
    </row>
    <row r="10" spans="1:20" x14ac:dyDescent="0.35">
      <c r="A10" s="25">
        <v>45293</v>
      </c>
      <c r="D10">
        <v>30</v>
      </c>
      <c r="T10" s="2">
        <f t="shared" si="0"/>
        <v>5269.61</v>
      </c>
    </row>
    <row r="11" spans="1:20" x14ac:dyDescent="0.35">
      <c r="A11" s="25">
        <v>45293</v>
      </c>
      <c r="D11">
        <v>30</v>
      </c>
      <c r="T11" s="2">
        <f t="shared" si="0"/>
        <v>5299.61</v>
      </c>
    </row>
    <row r="12" spans="1:20" x14ac:dyDescent="0.35">
      <c r="A12" s="25">
        <v>45293</v>
      </c>
      <c r="D12">
        <v>30</v>
      </c>
      <c r="T12" s="2">
        <f t="shared" si="0"/>
        <v>5329.61</v>
      </c>
    </row>
    <row r="13" spans="1:20" x14ac:dyDescent="0.35">
      <c r="A13" s="25">
        <v>45293</v>
      </c>
      <c r="D13">
        <v>30</v>
      </c>
      <c r="T13" s="2">
        <f t="shared" si="0"/>
        <v>5359.61</v>
      </c>
    </row>
    <row r="14" spans="1:20" x14ac:dyDescent="0.35">
      <c r="A14" s="25">
        <v>45293</v>
      </c>
      <c r="D14">
        <v>30</v>
      </c>
      <c r="T14" s="2">
        <f t="shared" si="0"/>
        <v>5389.61</v>
      </c>
    </row>
    <row r="15" spans="1:20" x14ac:dyDescent="0.35">
      <c r="A15" s="25">
        <v>45293</v>
      </c>
      <c r="D15">
        <v>30</v>
      </c>
      <c r="T15" s="2">
        <f t="shared" si="0"/>
        <v>5419.61</v>
      </c>
    </row>
    <row r="16" spans="1:20" x14ac:dyDescent="0.35">
      <c r="A16" s="25">
        <v>45293</v>
      </c>
      <c r="D16">
        <v>30</v>
      </c>
      <c r="T16" s="2">
        <f t="shared" si="0"/>
        <v>5449.61</v>
      </c>
    </row>
    <row r="17" spans="1:20" x14ac:dyDescent="0.35">
      <c r="A17" s="25">
        <v>45293</v>
      </c>
      <c r="D17">
        <v>30</v>
      </c>
      <c r="T17" s="2">
        <f t="shared" si="0"/>
        <v>5479.61</v>
      </c>
    </row>
    <row r="18" spans="1:20" x14ac:dyDescent="0.35">
      <c r="A18" s="25">
        <v>45293</v>
      </c>
      <c r="D18">
        <v>30</v>
      </c>
      <c r="T18" s="2">
        <f t="shared" si="0"/>
        <v>5509.61</v>
      </c>
    </row>
    <row r="19" spans="1:20" x14ac:dyDescent="0.35">
      <c r="A19" s="25">
        <v>45293</v>
      </c>
      <c r="D19">
        <v>30</v>
      </c>
      <c r="T19" s="2">
        <f t="shared" si="0"/>
        <v>5539.61</v>
      </c>
    </row>
    <row r="20" spans="1:20" x14ac:dyDescent="0.35">
      <c r="A20" s="25">
        <v>45293</v>
      </c>
      <c r="D20">
        <v>25</v>
      </c>
      <c r="T20" s="2">
        <f t="shared" si="0"/>
        <v>5564.61</v>
      </c>
    </row>
    <row r="21" spans="1:20" x14ac:dyDescent="0.35">
      <c r="A21" s="25">
        <v>45293</v>
      </c>
      <c r="D21">
        <v>30</v>
      </c>
      <c r="T21" s="2">
        <f t="shared" si="0"/>
        <v>5594.61</v>
      </c>
    </row>
    <row r="22" spans="1:20" x14ac:dyDescent="0.35">
      <c r="A22" s="25">
        <v>45293</v>
      </c>
      <c r="D22">
        <v>30</v>
      </c>
      <c r="T22" s="2">
        <f t="shared" si="0"/>
        <v>5624.61</v>
      </c>
    </row>
    <row r="23" spans="1:20" x14ac:dyDescent="0.35">
      <c r="A23" s="25">
        <v>45293</v>
      </c>
      <c r="D23">
        <v>30</v>
      </c>
      <c r="T23" s="2">
        <f t="shared" si="0"/>
        <v>5654.61</v>
      </c>
    </row>
    <row r="24" spans="1:20" x14ac:dyDescent="0.35">
      <c r="A24" s="25">
        <v>45293</v>
      </c>
      <c r="D24">
        <v>30</v>
      </c>
      <c r="T24" s="2">
        <f t="shared" si="0"/>
        <v>5684.61</v>
      </c>
    </row>
    <row r="25" spans="1:20" x14ac:dyDescent="0.35">
      <c r="A25" s="25">
        <v>45293</v>
      </c>
      <c r="D25">
        <v>30</v>
      </c>
      <c r="T25" s="2">
        <f t="shared" si="0"/>
        <v>5714.61</v>
      </c>
    </row>
    <row r="26" spans="1:20" x14ac:dyDescent="0.35">
      <c r="A26" s="25">
        <v>45293</v>
      </c>
      <c r="D26">
        <v>25</v>
      </c>
      <c r="T26" s="2">
        <f t="shared" si="0"/>
        <v>5739.61</v>
      </c>
    </row>
    <row r="27" spans="1:20" x14ac:dyDescent="0.35">
      <c r="A27" s="25">
        <v>45293</v>
      </c>
      <c r="D27">
        <v>30</v>
      </c>
      <c r="T27" s="2">
        <f t="shared" si="0"/>
        <v>5769.61</v>
      </c>
    </row>
    <row r="28" spans="1:20" x14ac:dyDescent="0.35">
      <c r="A28" s="25">
        <v>45293</v>
      </c>
      <c r="D28">
        <v>30</v>
      </c>
      <c r="T28" s="2">
        <f t="shared" si="0"/>
        <v>5799.61</v>
      </c>
    </row>
    <row r="29" spans="1:20" x14ac:dyDescent="0.35">
      <c r="A29" s="25">
        <v>45293</v>
      </c>
      <c r="D29">
        <v>30</v>
      </c>
      <c r="T29" s="2">
        <f t="shared" si="0"/>
        <v>5829.61</v>
      </c>
    </row>
    <row r="30" spans="1:20" x14ac:dyDescent="0.35">
      <c r="A30" s="25">
        <v>45293</v>
      </c>
      <c r="D30">
        <v>30</v>
      </c>
      <c r="T30" s="2">
        <f t="shared" si="0"/>
        <v>5859.61</v>
      </c>
    </row>
    <row r="31" spans="1:20" x14ac:dyDescent="0.35">
      <c r="A31" s="25">
        <v>45293</v>
      </c>
      <c r="D31">
        <v>30</v>
      </c>
      <c r="T31" s="2">
        <f t="shared" si="0"/>
        <v>5889.61</v>
      </c>
    </row>
    <row r="32" spans="1:20" x14ac:dyDescent="0.35">
      <c r="A32" s="25">
        <v>45293</v>
      </c>
      <c r="D32">
        <v>25</v>
      </c>
      <c r="T32" s="2">
        <f t="shared" si="0"/>
        <v>5914.61</v>
      </c>
    </row>
    <row r="33" spans="1:20" x14ac:dyDescent="0.35">
      <c r="A33" s="25">
        <v>45293</v>
      </c>
      <c r="D33">
        <v>30</v>
      </c>
      <c r="T33" s="2">
        <f t="shared" si="0"/>
        <v>5944.61</v>
      </c>
    </row>
    <row r="34" spans="1:20" x14ac:dyDescent="0.35">
      <c r="A34" s="25">
        <v>45293</v>
      </c>
      <c r="D34">
        <v>30</v>
      </c>
      <c r="T34" s="2">
        <f t="shared" si="0"/>
        <v>5974.61</v>
      </c>
    </row>
    <row r="35" spans="1:20" x14ac:dyDescent="0.35">
      <c r="A35" s="25">
        <v>45293</v>
      </c>
      <c r="D35">
        <v>30</v>
      </c>
      <c r="T35" s="2">
        <f t="shared" si="0"/>
        <v>6004.61</v>
      </c>
    </row>
    <row r="36" spans="1:20" x14ac:dyDescent="0.35">
      <c r="A36" s="25">
        <v>45293</v>
      </c>
      <c r="D36">
        <v>30</v>
      </c>
      <c r="T36" s="2">
        <f t="shared" si="0"/>
        <v>6034.61</v>
      </c>
    </row>
    <row r="37" spans="1:20" x14ac:dyDescent="0.35">
      <c r="A37" s="25">
        <v>45293</v>
      </c>
      <c r="D37">
        <v>30</v>
      </c>
      <c r="T37" s="2">
        <f t="shared" si="0"/>
        <v>6064.61</v>
      </c>
    </row>
    <row r="38" spans="1:20" x14ac:dyDescent="0.35">
      <c r="A38" s="25">
        <v>45293</v>
      </c>
      <c r="D38">
        <v>25</v>
      </c>
      <c r="T38" s="2">
        <f t="shared" si="0"/>
        <v>6089.61</v>
      </c>
    </row>
    <row r="39" spans="1:20" x14ac:dyDescent="0.35">
      <c r="A39" s="25">
        <v>45293</v>
      </c>
      <c r="D39">
        <v>30</v>
      </c>
      <c r="T39" s="2">
        <f t="shared" si="0"/>
        <v>6119.61</v>
      </c>
    </row>
    <row r="40" spans="1:20" x14ac:dyDescent="0.35">
      <c r="A40" s="25">
        <v>45293</v>
      </c>
      <c r="D40">
        <v>25</v>
      </c>
      <c r="T40" s="2">
        <f t="shared" si="0"/>
        <v>6144.61</v>
      </c>
    </row>
    <row r="41" spans="1:20" x14ac:dyDescent="0.35">
      <c r="A41" s="25">
        <v>45293</v>
      </c>
      <c r="D41">
        <v>30</v>
      </c>
      <c r="T41" s="2">
        <f t="shared" si="0"/>
        <v>6174.61</v>
      </c>
    </row>
    <row r="42" spans="1:20" x14ac:dyDescent="0.35">
      <c r="A42" s="25">
        <v>45293</v>
      </c>
      <c r="D42">
        <v>30</v>
      </c>
      <c r="T42" s="2">
        <f t="shared" si="0"/>
        <v>6204.61</v>
      </c>
    </row>
    <row r="43" spans="1:20" x14ac:dyDescent="0.35">
      <c r="A43" s="25">
        <v>45293</v>
      </c>
      <c r="D43">
        <v>30</v>
      </c>
      <c r="T43" s="2">
        <f t="shared" si="0"/>
        <v>6234.61</v>
      </c>
    </row>
    <row r="44" spans="1:20" x14ac:dyDescent="0.35">
      <c r="A44" s="25">
        <v>45293</v>
      </c>
      <c r="D44">
        <v>30</v>
      </c>
      <c r="T44" s="2">
        <f t="shared" si="0"/>
        <v>6264.61</v>
      </c>
    </row>
    <row r="45" spans="1:20" x14ac:dyDescent="0.35">
      <c r="A45" s="25">
        <v>45293</v>
      </c>
      <c r="D45">
        <v>30</v>
      </c>
      <c r="T45" s="2">
        <f t="shared" si="0"/>
        <v>6294.61</v>
      </c>
    </row>
    <row r="46" spans="1:20" x14ac:dyDescent="0.35">
      <c r="A46" s="25">
        <v>45293</v>
      </c>
      <c r="D46">
        <v>30</v>
      </c>
      <c r="T46" s="2">
        <f t="shared" si="0"/>
        <v>6324.61</v>
      </c>
    </row>
    <row r="47" spans="1:20" x14ac:dyDescent="0.35">
      <c r="A47" s="25">
        <v>45293</v>
      </c>
      <c r="D47">
        <v>30</v>
      </c>
      <c r="T47" s="2">
        <f t="shared" si="0"/>
        <v>6354.61</v>
      </c>
    </row>
    <row r="48" spans="1:20" x14ac:dyDescent="0.35">
      <c r="A48" s="25">
        <v>45293</v>
      </c>
      <c r="D48">
        <v>30</v>
      </c>
      <c r="T48" s="2">
        <f t="shared" si="0"/>
        <v>6384.61</v>
      </c>
    </row>
    <row r="49" spans="1:20" x14ac:dyDescent="0.35">
      <c r="A49" s="25">
        <v>45293</v>
      </c>
      <c r="D49">
        <v>30</v>
      </c>
      <c r="T49" s="2">
        <f t="shared" si="0"/>
        <v>6414.61</v>
      </c>
    </row>
    <row r="50" spans="1:20" x14ac:dyDescent="0.35">
      <c r="A50" s="25">
        <v>45293</v>
      </c>
      <c r="D50">
        <v>30</v>
      </c>
      <c r="T50" s="2">
        <f t="shared" si="0"/>
        <v>6444.61</v>
      </c>
    </row>
    <row r="51" spans="1:20" x14ac:dyDescent="0.35">
      <c r="A51" s="25">
        <v>45293</v>
      </c>
      <c r="D51">
        <v>30</v>
      </c>
      <c r="T51" s="2">
        <f t="shared" si="0"/>
        <v>6474.61</v>
      </c>
    </row>
    <row r="52" spans="1:20" x14ac:dyDescent="0.35">
      <c r="A52" s="25">
        <v>45293</v>
      </c>
      <c r="D52">
        <v>30</v>
      </c>
      <c r="T52" s="2">
        <f t="shared" si="0"/>
        <v>6504.61</v>
      </c>
    </row>
    <row r="53" spans="1:20" x14ac:dyDescent="0.35">
      <c r="A53" s="25">
        <v>45293</v>
      </c>
      <c r="D53">
        <v>30</v>
      </c>
      <c r="T53" s="2">
        <f t="shared" si="0"/>
        <v>6534.61</v>
      </c>
    </row>
    <row r="54" spans="1:20" x14ac:dyDescent="0.35">
      <c r="A54" s="25">
        <v>45293</v>
      </c>
      <c r="D54">
        <v>30</v>
      </c>
      <c r="T54" s="2">
        <f t="shared" si="0"/>
        <v>6564.61</v>
      </c>
    </row>
    <row r="55" spans="1:20" x14ac:dyDescent="0.35">
      <c r="A55" s="25">
        <v>45293</v>
      </c>
      <c r="D55">
        <v>30</v>
      </c>
      <c r="T55" s="2">
        <f t="shared" si="0"/>
        <v>6594.61</v>
      </c>
    </row>
    <row r="56" spans="1:20" x14ac:dyDescent="0.35">
      <c r="A56" s="25">
        <v>45293</v>
      </c>
      <c r="D56">
        <v>30</v>
      </c>
      <c r="T56" s="2">
        <f t="shared" si="0"/>
        <v>6624.61</v>
      </c>
    </row>
    <row r="57" spans="1:20" x14ac:dyDescent="0.35">
      <c r="A57" s="25">
        <v>45293</v>
      </c>
      <c r="D57">
        <v>30</v>
      </c>
      <c r="T57" s="2">
        <f t="shared" si="0"/>
        <v>6654.61</v>
      </c>
    </row>
    <row r="58" spans="1:20" x14ac:dyDescent="0.35">
      <c r="A58" s="25">
        <v>45293</v>
      </c>
      <c r="D58">
        <v>30</v>
      </c>
      <c r="T58" s="2">
        <f t="shared" si="0"/>
        <v>6684.61</v>
      </c>
    </row>
    <row r="59" spans="1:20" x14ac:dyDescent="0.35">
      <c r="A59" s="25">
        <v>45293</v>
      </c>
      <c r="D59">
        <v>30</v>
      </c>
      <c r="T59" s="2">
        <f t="shared" si="0"/>
        <v>6714.61</v>
      </c>
    </row>
    <row r="60" spans="1:20" x14ac:dyDescent="0.35">
      <c r="A60" s="25">
        <v>45293</v>
      </c>
      <c r="D60">
        <v>30</v>
      </c>
      <c r="T60" s="2">
        <f t="shared" si="0"/>
        <v>6744.61</v>
      </c>
    </row>
    <row r="61" spans="1:20" x14ac:dyDescent="0.35">
      <c r="A61" s="25">
        <v>45293</v>
      </c>
      <c r="D61">
        <v>30</v>
      </c>
      <c r="T61" s="2">
        <f t="shared" si="0"/>
        <v>6774.61</v>
      </c>
    </row>
    <row r="62" spans="1:20" x14ac:dyDescent="0.35">
      <c r="A62" s="25">
        <v>45293</v>
      </c>
      <c r="D62">
        <v>30</v>
      </c>
      <c r="T62" s="2">
        <f t="shared" si="0"/>
        <v>6804.61</v>
      </c>
    </row>
    <row r="63" spans="1:20" x14ac:dyDescent="0.35">
      <c r="A63" s="25">
        <v>45293</v>
      </c>
      <c r="D63">
        <v>30</v>
      </c>
      <c r="T63" s="2">
        <f t="shared" si="0"/>
        <v>6834.61</v>
      </c>
    </row>
    <row r="64" spans="1:20" x14ac:dyDescent="0.35">
      <c r="A64" s="25">
        <v>45293</v>
      </c>
      <c r="D64">
        <v>30</v>
      </c>
      <c r="T64" s="2">
        <f t="shared" si="0"/>
        <v>6864.61</v>
      </c>
    </row>
    <row r="65" spans="1:20" x14ac:dyDescent="0.35">
      <c r="A65" s="25">
        <v>45293</v>
      </c>
      <c r="D65">
        <v>30</v>
      </c>
      <c r="T65" s="2">
        <f t="shared" si="0"/>
        <v>6894.61</v>
      </c>
    </row>
    <row r="66" spans="1:20" x14ac:dyDescent="0.35">
      <c r="A66" s="25">
        <v>45293</v>
      </c>
      <c r="D66">
        <v>30</v>
      </c>
      <c r="T66" s="2">
        <f t="shared" si="0"/>
        <v>6924.61</v>
      </c>
    </row>
    <row r="67" spans="1:20" x14ac:dyDescent="0.35">
      <c r="A67" s="25">
        <v>45293</v>
      </c>
      <c r="D67">
        <v>30</v>
      </c>
      <c r="T67" s="2">
        <f t="shared" si="0"/>
        <v>6954.61</v>
      </c>
    </row>
    <row r="68" spans="1:20" x14ac:dyDescent="0.35">
      <c r="A68" s="25">
        <v>45293</v>
      </c>
      <c r="D68">
        <v>30</v>
      </c>
      <c r="T68" s="2">
        <f t="shared" ref="T68:T131" si="1">T67+SUM(D68:I68)-SUM(J68:S68)</f>
        <v>6984.61</v>
      </c>
    </row>
    <row r="69" spans="1:20" x14ac:dyDescent="0.35">
      <c r="A69" s="25">
        <v>45293</v>
      </c>
      <c r="D69">
        <v>30</v>
      </c>
      <c r="T69" s="2">
        <f t="shared" si="1"/>
        <v>7014.61</v>
      </c>
    </row>
    <row r="70" spans="1:20" x14ac:dyDescent="0.35">
      <c r="A70" s="25">
        <v>45293</v>
      </c>
      <c r="D70">
        <v>30</v>
      </c>
      <c r="T70" s="2">
        <f t="shared" si="1"/>
        <v>7044.61</v>
      </c>
    </row>
    <row r="71" spans="1:20" x14ac:dyDescent="0.35">
      <c r="A71" s="25">
        <v>45293</v>
      </c>
      <c r="D71">
        <v>30</v>
      </c>
      <c r="T71" s="2">
        <f t="shared" si="1"/>
        <v>7074.61</v>
      </c>
    </row>
    <row r="72" spans="1:20" x14ac:dyDescent="0.35">
      <c r="A72" s="25">
        <v>45293</v>
      </c>
      <c r="D72">
        <v>30</v>
      </c>
      <c r="T72" s="2">
        <f t="shared" si="1"/>
        <v>7104.61</v>
      </c>
    </row>
    <row r="73" spans="1:20" x14ac:dyDescent="0.35">
      <c r="A73" s="25">
        <v>45293</v>
      </c>
      <c r="D73">
        <v>30</v>
      </c>
      <c r="T73" s="2">
        <f t="shared" si="1"/>
        <v>7134.61</v>
      </c>
    </row>
    <row r="74" spans="1:20" x14ac:dyDescent="0.35">
      <c r="A74" s="25">
        <v>45293</v>
      </c>
      <c r="D74">
        <v>30</v>
      </c>
      <c r="T74" s="2">
        <f t="shared" si="1"/>
        <v>7164.61</v>
      </c>
    </row>
    <row r="75" spans="1:20" x14ac:dyDescent="0.35">
      <c r="A75" s="25">
        <v>45293</v>
      </c>
      <c r="D75">
        <v>30</v>
      </c>
      <c r="T75" s="2">
        <f t="shared" si="1"/>
        <v>7194.61</v>
      </c>
    </row>
    <row r="76" spans="1:20" x14ac:dyDescent="0.35">
      <c r="A76" s="25">
        <v>45293</v>
      </c>
      <c r="D76">
        <v>30</v>
      </c>
      <c r="T76" s="2">
        <f t="shared" si="1"/>
        <v>7224.61</v>
      </c>
    </row>
    <row r="77" spans="1:20" x14ac:dyDescent="0.35">
      <c r="A77" s="25">
        <v>45293</v>
      </c>
      <c r="D77">
        <v>30</v>
      </c>
      <c r="T77" s="2">
        <f t="shared" si="1"/>
        <v>7254.61</v>
      </c>
    </row>
    <row r="78" spans="1:20" x14ac:dyDescent="0.35">
      <c r="A78" s="25">
        <v>45293</v>
      </c>
      <c r="D78">
        <v>30</v>
      </c>
      <c r="T78" s="2">
        <f t="shared" si="1"/>
        <v>7284.61</v>
      </c>
    </row>
    <row r="79" spans="1:20" x14ac:dyDescent="0.35">
      <c r="A79" s="25">
        <v>45293</v>
      </c>
      <c r="D79">
        <v>30</v>
      </c>
      <c r="T79" s="2">
        <f t="shared" si="1"/>
        <v>7314.61</v>
      </c>
    </row>
    <row r="80" spans="1:20" x14ac:dyDescent="0.35">
      <c r="A80" s="25">
        <v>45293</v>
      </c>
      <c r="D80">
        <v>30</v>
      </c>
      <c r="T80" s="2">
        <f t="shared" si="1"/>
        <v>7344.61</v>
      </c>
    </row>
    <row r="81" spans="1:20" x14ac:dyDescent="0.35">
      <c r="A81" s="25">
        <v>45293</v>
      </c>
      <c r="D81">
        <v>30</v>
      </c>
      <c r="T81" s="2">
        <f t="shared" si="1"/>
        <v>7374.61</v>
      </c>
    </row>
    <row r="82" spans="1:20" x14ac:dyDescent="0.35">
      <c r="A82" s="25">
        <v>45293</v>
      </c>
      <c r="D82">
        <v>35</v>
      </c>
      <c r="T82" s="2">
        <f t="shared" si="1"/>
        <v>7409.61</v>
      </c>
    </row>
    <row r="83" spans="1:20" x14ac:dyDescent="0.35">
      <c r="A83" s="25">
        <v>45293</v>
      </c>
      <c r="D83">
        <v>30</v>
      </c>
      <c r="T83" s="2">
        <f t="shared" si="1"/>
        <v>7439.61</v>
      </c>
    </row>
    <row r="84" spans="1:20" x14ac:dyDescent="0.35">
      <c r="A84" s="25">
        <v>45293</v>
      </c>
      <c r="D84">
        <v>30</v>
      </c>
      <c r="T84" s="2">
        <f t="shared" si="1"/>
        <v>7469.61</v>
      </c>
    </row>
    <row r="85" spans="1:20" x14ac:dyDescent="0.35">
      <c r="A85" s="25">
        <v>45293</v>
      </c>
      <c r="D85">
        <v>30</v>
      </c>
      <c r="T85" s="2">
        <f t="shared" si="1"/>
        <v>7499.61</v>
      </c>
    </row>
    <row r="86" spans="1:20" x14ac:dyDescent="0.35">
      <c r="A86" s="25">
        <v>45293</v>
      </c>
      <c r="D86">
        <v>30</v>
      </c>
      <c r="T86" s="2">
        <f t="shared" si="1"/>
        <v>7529.61</v>
      </c>
    </row>
    <row r="87" spans="1:20" x14ac:dyDescent="0.35">
      <c r="A87" s="25">
        <v>45293</v>
      </c>
      <c r="D87">
        <v>30</v>
      </c>
      <c r="T87" s="2">
        <f t="shared" si="1"/>
        <v>7559.61</v>
      </c>
    </row>
    <row r="88" spans="1:20" x14ac:dyDescent="0.35">
      <c r="A88" s="25">
        <v>45293</v>
      </c>
      <c r="D88">
        <v>30</v>
      </c>
      <c r="T88" s="2">
        <f t="shared" si="1"/>
        <v>7589.61</v>
      </c>
    </row>
    <row r="89" spans="1:20" x14ac:dyDescent="0.35">
      <c r="A89" s="25">
        <v>45293</v>
      </c>
      <c r="D89">
        <v>30</v>
      </c>
      <c r="T89" s="2">
        <f t="shared" si="1"/>
        <v>7619.61</v>
      </c>
    </row>
    <row r="90" spans="1:20" x14ac:dyDescent="0.35">
      <c r="A90" s="25">
        <v>45293</v>
      </c>
      <c r="D90">
        <v>30</v>
      </c>
      <c r="T90" s="2">
        <f t="shared" si="1"/>
        <v>7649.61</v>
      </c>
    </row>
    <row r="91" spans="1:20" x14ac:dyDescent="0.35">
      <c r="A91" s="25">
        <v>45293</v>
      </c>
      <c r="D91">
        <v>30</v>
      </c>
      <c r="T91" s="2">
        <f t="shared" si="1"/>
        <v>7679.61</v>
      </c>
    </row>
    <row r="92" spans="1:20" x14ac:dyDescent="0.35">
      <c r="A92" s="25">
        <v>45293</v>
      </c>
      <c r="D92">
        <v>30</v>
      </c>
      <c r="T92" s="2">
        <f t="shared" si="1"/>
        <v>7709.61</v>
      </c>
    </row>
    <row r="93" spans="1:20" x14ac:dyDescent="0.35">
      <c r="A93" s="25">
        <v>45293</v>
      </c>
      <c r="D93">
        <v>30</v>
      </c>
      <c r="T93" s="2">
        <f t="shared" si="1"/>
        <v>7739.61</v>
      </c>
    </row>
    <row r="94" spans="1:20" x14ac:dyDescent="0.35">
      <c r="A94" s="25">
        <v>45293</v>
      </c>
      <c r="D94">
        <v>30</v>
      </c>
      <c r="T94" s="2">
        <f t="shared" si="1"/>
        <v>7769.61</v>
      </c>
    </row>
    <row r="95" spans="1:20" x14ac:dyDescent="0.35">
      <c r="A95" s="25">
        <v>45293</v>
      </c>
      <c r="D95">
        <v>30</v>
      </c>
      <c r="T95" s="2">
        <f t="shared" si="1"/>
        <v>7799.61</v>
      </c>
    </row>
    <row r="96" spans="1:20" x14ac:dyDescent="0.35">
      <c r="A96" s="25">
        <v>45293</v>
      </c>
      <c r="D96">
        <v>30</v>
      </c>
      <c r="T96" s="2">
        <f t="shared" si="1"/>
        <v>7829.61</v>
      </c>
    </row>
    <row r="97" spans="1:20" x14ac:dyDescent="0.35">
      <c r="A97" s="25">
        <v>45293</v>
      </c>
      <c r="D97">
        <v>30</v>
      </c>
      <c r="T97" s="2">
        <f t="shared" si="1"/>
        <v>7859.61</v>
      </c>
    </row>
    <row r="98" spans="1:20" x14ac:dyDescent="0.35">
      <c r="A98" s="25">
        <v>45293</v>
      </c>
      <c r="D98">
        <v>30</v>
      </c>
      <c r="T98" s="2">
        <f t="shared" si="1"/>
        <v>7889.61</v>
      </c>
    </row>
    <row r="99" spans="1:20" x14ac:dyDescent="0.35">
      <c r="A99" s="25">
        <v>45293</v>
      </c>
      <c r="D99">
        <v>30</v>
      </c>
      <c r="T99" s="2">
        <f t="shared" si="1"/>
        <v>7919.61</v>
      </c>
    </row>
    <row r="100" spans="1:20" x14ac:dyDescent="0.35">
      <c r="A100" s="25">
        <v>45293</v>
      </c>
      <c r="D100">
        <v>30</v>
      </c>
      <c r="T100" s="2">
        <f t="shared" si="1"/>
        <v>7949.61</v>
      </c>
    </row>
    <row r="101" spans="1:20" x14ac:dyDescent="0.35">
      <c r="A101" s="25">
        <v>45293</v>
      </c>
      <c r="D101">
        <v>30</v>
      </c>
      <c r="T101" s="2">
        <f t="shared" si="1"/>
        <v>7979.61</v>
      </c>
    </row>
    <row r="102" spans="1:20" x14ac:dyDescent="0.35">
      <c r="A102" s="25">
        <v>45293</v>
      </c>
      <c r="D102">
        <v>30</v>
      </c>
      <c r="T102" s="2">
        <f t="shared" si="1"/>
        <v>8009.61</v>
      </c>
    </row>
    <row r="103" spans="1:20" x14ac:dyDescent="0.35">
      <c r="A103" s="25">
        <v>45293</v>
      </c>
      <c r="D103">
        <v>30</v>
      </c>
      <c r="T103" s="2">
        <f t="shared" si="1"/>
        <v>8039.61</v>
      </c>
    </row>
    <row r="104" spans="1:20" x14ac:dyDescent="0.35">
      <c r="A104" s="25">
        <v>45293</v>
      </c>
      <c r="D104">
        <v>30</v>
      </c>
      <c r="T104" s="2">
        <f t="shared" si="1"/>
        <v>8069.61</v>
      </c>
    </row>
    <row r="105" spans="1:20" x14ac:dyDescent="0.35">
      <c r="A105" s="25">
        <v>45293</v>
      </c>
      <c r="D105">
        <v>30</v>
      </c>
      <c r="T105" s="2">
        <f t="shared" si="1"/>
        <v>8099.61</v>
      </c>
    </row>
    <row r="106" spans="1:20" x14ac:dyDescent="0.35">
      <c r="A106" s="25">
        <v>45293</v>
      </c>
      <c r="D106">
        <v>50</v>
      </c>
      <c r="T106" s="2">
        <f t="shared" si="1"/>
        <v>8149.61</v>
      </c>
    </row>
    <row r="107" spans="1:20" x14ac:dyDescent="0.35">
      <c r="A107" s="25">
        <v>45293</v>
      </c>
      <c r="D107">
        <v>30</v>
      </c>
      <c r="T107" s="2">
        <f t="shared" si="1"/>
        <v>8179.61</v>
      </c>
    </row>
    <row r="108" spans="1:20" x14ac:dyDescent="0.35">
      <c r="A108" s="25">
        <v>45293</v>
      </c>
      <c r="D108">
        <v>30</v>
      </c>
      <c r="T108" s="2">
        <f t="shared" si="1"/>
        <v>8209.61</v>
      </c>
    </row>
    <row r="109" spans="1:20" x14ac:dyDescent="0.35">
      <c r="A109" s="25">
        <v>45293</v>
      </c>
      <c r="D109">
        <v>30</v>
      </c>
      <c r="T109" s="2">
        <f t="shared" si="1"/>
        <v>8239.61</v>
      </c>
    </row>
    <row r="110" spans="1:20" x14ac:dyDescent="0.35">
      <c r="A110" s="25">
        <v>45293</v>
      </c>
      <c r="D110">
        <v>30</v>
      </c>
      <c r="T110" s="2">
        <f t="shared" si="1"/>
        <v>8269.61</v>
      </c>
    </row>
    <row r="111" spans="1:20" x14ac:dyDescent="0.35">
      <c r="A111" s="25">
        <v>45293</v>
      </c>
      <c r="D111">
        <v>30</v>
      </c>
      <c r="T111" s="2">
        <f t="shared" si="1"/>
        <v>8299.61</v>
      </c>
    </row>
    <row r="112" spans="1:20" x14ac:dyDescent="0.35">
      <c r="A112" s="25">
        <v>45293</v>
      </c>
      <c r="D112">
        <v>30</v>
      </c>
      <c r="T112" s="2">
        <f t="shared" si="1"/>
        <v>8329.61</v>
      </c>
    </row>
    <row r="113" spans="1:20" x14ac:dyDescent="0.35">
      <c r="A113" s="25">
        <v>45293</v>
      </c>
      <c r="D113">
        <v>30</v>
      </c>
      <c r="T113" s="2">
        <f t="shared" si="1"/>
        <v>8359.61</v>
      </c>
    </row>
    <row r="114" spans="1:20" x14ac:dyDescent="0.35">
      <c r="A114" s="25">
        <v>45293</v>
      </c>
      <c r="D114">
        <v>30</v>
      </c>
      <c r="T114" s="2">
        <f t="shared" si="1"/>
        <v>8389.61</v>
      </c>
    </row>
    <row r="115" spans="1:20" x14ac:dyDescent="0.35">
      <c r="A115" s="25">
        <v>45293</v>
      </c>
      <c r="D115">
        <v>30</v>
      </c>
      <c r="T115" s="2">
        <f t="shared" si="1"/>
        <v>8419.61</v>
      </c>
    </row>
    <row r="116" spans="1:20" x14ac:dyDescent="0.35">
      <c r="A116" s="25">
        <v>45293</v>
      </c>
      <c r="D116">
        <v>30</v>
      </c>
      <c r="T116" s="2">
        <f t="shared" si="1"/>
        <v>8449.61</v>
      </c>
    </row>
    <row r="117" spans="1:20" x14ac:dyDescent="0.35">
      <c r="A117" s="25">
        <v>45293</v>
      </c>
      <c r="D117">
        <v>30</v>
      </c>
      <c r="T117" s="2">
        <f t="shared" si="1"/>
        <v>8479.61</v>
      </c>
    </row>
    <row r="118" spans="1:20" x14ac:dyDescent="0.35">
      <c r="A118" s="25">
        <v>45293</v>
      </c>
      <c r="D118">
        <v>30</v>
      </c>
      <c r="T118" s="2">
        <f t="shared" si="1"/>
        <v>8509.61</v>
      </c>
    </row>
    <row r="119" spans="1:20" x14ac:dyDescent="0.35">
      <c r="A119" s="25">
        <v>45293</v>
      </c>
      <c r="D119">
        <v>30</v>
      </c>
      <c r="T119" s="2">
        <f t="shared" si="1"/>
        <v>8539.61</v>
      </c>
    </row>
    <row r="120" spans="1:20" x14ac:dyDescent="0.35">
      <c r="A120" s="25">
        <v>45293</v>
      </c>
      <c r="D120">
        <v>30</v>
      </c>
      <c r="T120" s="2">
        <f t="shared" si="1"/>
        <v>8569.61</v>
      </c>
    </row>
    <row r="121" spans="1:20" x14ac:dyDescent="0.35">
      <c r="A121" s="25">
        <v>45293</v>
      </c>
      <c r="D121">
        <v>30</v>
      </c>
      <c r="T121" s="2">
        <f t="shared" si="1"/>
        <v>8599.61</v>
      </c>
    </row>
    <row r="122" spans="1:20" x14ac:dyDescent="0.35">
      <c r="A122" s="25">
        <v>45293</v>
      </c>
      <c r="D122">
        <v>30</v>
      </c>
      <c r="T122" s="2">
        <f t="shared" si="1"/>
        <v>8629.61</v>
      </c>
    </row>
    <row r="123" spans="1:20" x14ac:dyDescent="0.35">
      <c r="A123" s="25">
        <v>45293</v>
      </c>
      <c r="D123">
        <v>30</v>
      </c>
      <c r="T123" s="2">
        <f t="shared" si="1"/>
        <v>8659.61</v>
      </c>
    </row>
    <row r="124" spans="1:20" x14ac:dyDescent="0.35">
      <c r="A124" s="25">
        <v>45293</v>
      </c>
      <c r="D124">
        <v>30</v>
      </c>
      <c r="T124" s="2">
        <f t="shared" si="1"/>
        <v>8689.61</v>
      </c>
    </row>
    <row r="125" spans="1:20" x14ac:dyDescent="0.35">
      <c r="A125" s="25">
        <v>45293</v>
      </c>
      <c r="D125">
        <v>30</v>
      </c>
      <c r="T125" s="2">
        <f t="shared" si="1"/>
        <v>8719.61</v>
      </c>
    </row>
    <row r="126" spans="1:20" x14ac:dyDescent="0.35">
      <c r="A126" s="25">
        <v>45293</v>
      </c>
      <c r="D126">
        <v>30</v>
      </c>
      <c r="T126" s="2">
        <f t="shared" si="1"/>
        <v>8749.61</v>
      </c>
    </row>
    <row r="127" spans="1:20" x14ac:dyDescent="0.35">
      <c r="A127" s="25">
        <v>45293</v>
      </c>
      <c r="D127">
        <v>30</v>
      </c>
      <c r="T127" s="2">
        <f t="shared" si="1"/>
        <v>8779.61</v>
      </c>
    </row>
    <row r="128" spans="1:20" x14ac:dyDescent="0.35">
      <c r="A128" s="25">
        <v>45293</v>
      </c>
      <c r="D128">
        <v>30</v>
      </c>
      <c r="T128" s="2">
        <f t="shared" si="1"/>
        <v>8809.61</v>
      </c>
    </row>
    <row r="129" spans="1:20" x14ac:dyDescent="0.35">
      <c r="A129" s="25">
        <v>45293</v>
      </c>
      <c r="D129">
        <v>30</v>
      </c>
      <c r="T129" s="2">
        <f t="shared" si="1"/>
        <v>8839.61</v>
      </c>
    </row>
    <row r="130" spans="1:20" x14ac:dyDescent="0.35">
      <c r="A130" s="25">
        <v>45293</v>
      </c>
      <c r="D130">
        <v>30</v>
      </c>
      <c r="T130" s="2">
        <f t="shared" si="1"/>
        <v>8869.61</v>
      </c>
    </row>
    <row r="131" spans="1:20" x14ac:dyDescent="0.35">
      <c r="A131" s="25">
        <v>45293</v>
      </c>
      <c r="D131">
        <v>30</v>
      </c>
      <c r="T131" s="2">
        <f t="shared" si="1"/>
        <v>8899.61</v>
      </c>
    </row>
    <row r="132" spans="1:20" x14ac:dyDescent="0.35">
      <c r="A132" s="25">
        <v>45293</v>
      </c>
      <c r="D132">
        <v>29.08</v>
      </c>
      <c r="T132" s="2">
        <f t="shared" ref="T132:T195" si="2">T131+SUM(D132:I132)-SUM(J132:S132)</f>
        <v>8928.69</v>
      </c>
    </row>
    <row r="133" spans="1:20" x14ac:dyDescent="0.35">
      <c r="A133" s="25">
        <v>45294</v>
      </c>
      <c r="D133">
        <v>30</v>
      </c>
      <c r="T133" s="2">
        <f t="shared" si="2"/>
        <v>8958.69</v>
      </c>
    </row>
    <row r="134" spans="1:20" x14ac:dyDescent="0.35">
      <c r="A134" s="25">
        <v>45294</v>
      </c>
      <c r="D134">
        <v>30</v>
      </c>
      <c r="T134" s="2">
        <f t="shared" si="2"/>
        <v>8988.69</v>
      </c>
    </row>
    <row r="135" spans="1:20" x14ac:dyDescent="0.35">
      <c r="A135" s="25">
        <v>45294</v>
      </c>
      <c r="D135">
        <v>30</v>
      </c>
      <c r="T135" s="2">
        <f t="shared" si="2"/>
        <v>9018.69</v>
      </c>
    </row>
    <row r="136" spans="1:20" x14ac:dyDescent="0.35">
      <c r="A136" s="25">
        <v>45295</v>
      </c>
      <c r="D136">
        <v>30</v>
      </c>
      <c r="T136" s="2">
        <f t="shared" si="2"/>
        <v>9048.69</v>
      </c>
    </row>
    <row r="137" spans="1:20" x14ac:dyDescent="0.35">
      <c r="A137" s="25">
        <v>45295</v>
      </c>
      <c r="D137">
        <v>87.15</v>
      </c>
      <c r="T137" s="2">
        <f t="shared" si="2"/>
        <v>9135.84</v>
      </c>
    </row>
    <row r="138" spans="1:20" x14ac:dyDescent="0.35">
      <c r="A138" s="25">
        <v>45296</v>
      </c>
      <c r="D138">
        <v>30</v>
      </c>
      <c r="T138" s="2">
        <f t="shared" si="2"/>
        <v>9165.84</v>
      </c>
    </row>
    <row r="139" spans="1:20" x14ac:dyDescent="0.35">
      <c r="A139" s="25">
        <v>45296</v>
      </c>
      <c r="D139">
        <v>30</v>
      </c>
      <c r="T139" s="2">
        <f t="shared" si="2"/>
        <v>9195.84</v>
      </c>
    </row>
    <row r="140" spans="1:20" x14ac:dyDescent="0.35">
      <c r="A140" s="25">
        <v>45296</v>
      </c>
      <c r="D140">
        <v>30</v>
      </c>
      <c r="T140" s="2">
        <f t="shared" si="2"/>
        <v>9225.84</v>
      </c>
    </row>
    <row r="141" spans="1:20" x14ac:dyDescent="0.35">
      <c r="A141" s="25">
        <v>45296</v>
      </c>
      <c r="D141">
        <v>30</v>
      </c>
      <c r="T141" s="2">
        <f t="shared" si="2"/>
        <v>9255.84</v>
      </c>
    </row>
    <row r="142" spans="1:20" x14ac:dyDescent="0.35">
      <c r="A142" s="25">
        <v>45296</v>
      </c>
      <c r="D142">
        <v>146.15</v>
      </c>
      <c r="T142" s="2">
        <f t="shared" si="2"/>
        <v>9401.99</v>
      </c>
    </row>
    <row r="143" spans="1:20" x14ac:dyDescent="0.35">
      <c r="A143" s="25">
        <v>45296</v>
      </c>
      <c r="D143">
        <v>30</v>
      </c>
      <c r="T143" s="2">
        <f t="shared" si="2"/>
        <v>9431.99</v>
      </c>
    </row>
    <row r="144" spans="1:20" x14ac:dyDescent="0.35">
      <c r="A144" s="25">
        <v>45296</v>
      </c>
      <c r="D144">
        <v>30</v>
      </c>
      <c r="T144" s="2">
        <f t="shared" si="2"/>
        <v>9461.99</v>
      </c>
    </row>
    <row r="145" spans="1:20" x14ac:dyDescent="0.35">
      <c r="A145" s="25">
        <v>45299</v>
      </c>
      <c r="D145">
        <v>30</v>
      </c>
      <c r="T145" s="2">
        <f t="shared" si="2"/>
        <v>9491.99</v>
      </c>
    </row>
    <row r="146" spans="1:20" x14ac:dyDescent="0.35">
      <c r="A146" s="25">
        <v>45299</v>
      </c>
      <c r="D146">
        <v>30</v>
      </c>
      <c r="T146" s="2">
        <f t="shared" si="2"/>
        <v>9521.99</v>
      </c>
    </row>
    <row r="147" spans="1:20" x14ac:dyDescent="0.35">
      <c r="A147" s="25">
        <v>45299</v>
      </c>
      <c r="D147">
        <v>30</v>
      </c>
      <c r="T147" s="2">
        <f t="shared" si="2"/>
        <v>9551.99</v>
      </c>
    </row>
    <row r="148" spans="1:20" x14ac:dyDescent="0.35">
      <c r="A148" s="25">
        <v>45299</v>
      </c>
      <c r="D148">
        <v>116.26</v>
      </c>
      <c r="T148" s="2">
        <f t="shared" si="2"/>
        <v>9668.25</v>
      </c>
    </row>
    <row r="149" spans="1:20" x14ac:dyDescent="0.35">
      <c r="A149" s="25">
        <v>45300</v>
      </c>
      <c r="D149">
        <v>30</v>
      </c>
      <c r="T149" s="2">
        <f t="shared" si="2"/>
        <v>9698.25</v>
      </c>
    </row>
    <row r="150" spans="1:20" x14ac:dyDescent="0.35">
      <c r="A150" s="25">
        <v>45300</v>
      </c>
      <c r="D150">
        <v>30</v>
      </c>
      <c r="T150" s="2">
        <f t="shared" si="2"/>
        <v>9728.25</v>
      </c>
    </row>
    <row r="151" spans="1:20" x14ac:dyDescent="0.35">
      <c r="A151" s="25">
        <v>45300</v>
      </c>
      <c r="D151">
        <v>30</v>
      </c>
      <c r="T151" s="2">
        <f t="shared" si="2"/>
        <v>9758.25</v>
      </c>
    </row>
    <row r="152" spans="1:20" x14ac:dyDescent="0.35">
      <c r="A152" s="25">
        <v>45301</v>
      </c>
      <c r="D152">
        <v>30</v>
      </c>
      <c r="T152" s="2">
        <f t="shared" si="2"/>
        <v>9788.25</v>
      </c>
    </row>
    <row r="153" spans="1:20" x14ac:dyDescent="0.35">
      <c r="A153" s="25">
        <v>45302</v>
      </c>
      <c r="D153">
        <v>87.15</v>
      </c>
      <c r="T153" s="2">
        <f t="shared" si="2"/>
        <v>9875.4</v>
      </c>
    </row>
    <row r="154" spans="1:20" x14ac:dyDescent="0.35">
      <c r="A154" s="25">
        <v>45306</v>
      </c>
      <c r="D154">
        <v>28.9</v>
      </c>
      <c r="T154" s="2">
        <f t="shared" si="2"/>
        <v>9904.2999999999993</v>
      </c>
    </row>
    <row r="155" spans="1:20" x14ac:dyDescent="0.35">
      <c r="A155" s="25">
        <v>45306</v>
      </c>
      <c r="D155">
        <v>30</v>
      </c>
      <c r="T155" s="2">
        <f t="shared" si="2"/>
        <v>9934.2999999999993</v>
      </c>
    </row>
    <row r="156" spans="1:20" x14ac:dyDescent="0.35">
      <c r="A156" s="25">
        <v>45307</v>
      </c>
      <c r="D156">
        <v>58.1</v>
      </c>
      <c r="T156" s="2">
        <f t="shared" si="2"/>
        <v>9992.4</v>
      </c>
    </row>
    <row r="157" spans="1:20" x14ac:dyDescent="0.35">
      <c r="A157" s="25">
        <v>45308</v>
      </c>
      <c r="D157">
        <v>87.18</v>
      </c>
      <c r="T157" s="2">
        <f t="shared" si="2"/>
        <v>10079.58</v>
      </c>
    </row>
    <row r="158" spans="1:20" x14ac:dyDescent="0.35">
      <c r="A158" s="25">
        <v>45308</v>
      </c>
      <c r="D158">
        <v>30</v>
      </c>
      <c r="T158" s="2">
        <f t="shared" si="2"/>
        <v>10109.58</v>
      </c>
    </row>
    <row r="159" spans="1:20" x14ac:dyDescent="0.35">
      <c r="A159" s="25">
        <v>45309</v>
      </c>
      <c r="D159">
        <v>58.55</v>
      </c>
      <c r="T159" s="2">
        <f t="shared" si="2"/>
        <v>10168.129999999999</v>
      </c>
    </row>
    <row r="160" spans="1:20" x14ac:dyDescent="0.35">
      <c r="A160" s="25">
        <v>45312</v>
      </c>
      <c r="D160">
        <v>30</v>
      </c>
      <c r="T160" s="2">
        <f t="shared" si="2"/>
        <v>10198.129999999999</v>
      </c>
    </row>
    <row r="161" spans="1:20" x14ac:dyDescent="0.35">
      <c r="A161" s="25">
        <v>45312</v>
      </c>
      <c r="M161">
        <v>5</v>
      </c>
      <c r="T161" s="2">
        <f t="shared" si="2"/>
        <v>10193.129999999999</v>
      </c>
    </row>
    <row r="162" spans="1:20" x14ac:dyDescent="0.35">
      <c r="A162" s="25">
        <v>45313</v>
      </c>
      <c r="D162">
        <v>57.83</v>
      </c>
      <c r="T162" s="2">
        <f t="shared" si="2"/>
        <v>10250.959999999999</v>
      </c>
    </row>
    <row r="163" spans="1:20" x14ac:dyDescent="0.35">
      <c r="A163" s="25">
        <v>45314</v>
      </c>
      <c r="D163">
        <v>30</v>
      </c>
      <c r="T163" s="2">
        <f t="shared" si="2"/>
        <v>10280.959999999999</v>
      </c>
    </row>
    <row r="164" spans="1:20" x14ac:dyDescent="0.35">
      <c r="A164" s="25">
        <v>45316</v>
      </c>
      <c r="D164">
        <v>58.25</v>
      </c>
      <c r="T164" s="2">
        <f t="shared" si="2"/>
        <v>10339.209999999999</v>
      </c>
    </row>
    <row r="165" spans="1:20" x14ac:dyDescent="0.35">
      <c r="A165" s="25">
        <v>45317</v>
      </c>
      <c r="D165">
        <v>30</v>
      </c>
      <c r="T165" s="2">
        <f t="shared" si="2"/>
        <v>10369.209999999999</v>
      </c>
    </row>
    <row r="166" spans="1:20" x14ac:dyDescent="0.35">
      <c r="A166" s="25">
        <v>45317</v>
      </c>
      <c r="D166">
        <v>203.35</v>
      </c>
      <c r="T166" s="2">
        <f t="shared" si="2"/>
        <v>10572.56</v>
      </c>
    </row>
    <row r="167" spans="1:20" x14ac:dyDescent="0.35">
      <c r="A167" s="25">
        <v>45318</v>
      </c>
      <c r="D167">
        <v>30</v>
      </c>
      <c r="T167" s="2">
        <f t="shared" si="2"/>
        <v>10602.56</v>
      </c>
    </row>
    <row r="168" spans="1:20" x14ac:dyDescent="0.35">
      <c r="A168" s="25">
        <v>45320</v>
      </c>
      <c r="D168">
        <v>145.25</v>
      </c>
      <c r="T168" s="2">
        <f t="shared" si="2"/>
        <v>10747.81</v>
      </c>
    </row>
    <row r="169" spans="1:20" x14ac:dyDescent="0.35">
      <c r="A169" s="25">
        <v>45320</v>
      </c>
      <c r="D169">
        <v>30</v>
      </c>
      <c r="T169" s="2">
        <f t="shared" si="2"/>
        <v>10777.81</v>
      </c>
    </row>
    <row r="170" spans="1:20" x14ac:dyDescent="0.35">
      <c r="A170" s="25">
        <v>45321</v>
      </c>
      <c r="D170">
        <v>145.25</v>
      </c>
      <c r="T170" s="2">
        <f t="shared" si="2"/>
        <v>10923.06</v>
      </c>
    </row>
    <row r="171" spans="1:20" x14ac:dyDescent="0.35">
      <c r="A171" s="25">
        <v>45322</v>
      </c>
      <c r="D171">
        <v>57.95</v>
      </c>
      <c r="T171" s="2">
        <f t="shared" si="2"/>
        <v>10981.01</v>
      </c>
    </row>
    <row r="172" spans="1:20" x14ac:dyDescent="0.35">
      <c r="A172" s="25">
        <v>45322</v>
      </c>
      <c r="D172">
        <v>30</v>
      </c>
      <c r="T172" s="2">
        <f t="shared" si="2"/>
        <v>11011.01</v>
      </c>
    </row>
    <row r="173" spans="1:20" x14ac:dyDescent="0.35">
      <c r="A173" s="25">
        <v>45323</v>
      </c>
      <c r="D173">
        <v>30</v>
      </c>
      <c r="T173" s="2">
        <f t="shared" si="2"/>
        <v>11041.01</v>
      </c>
    </row>
    <row r="174" spans="1:20" x14ac:dyDescent="0.35">
      <c r="A174" s="25">
        <v>45323</v>
      </c>
      <c r="D174">
        <v>203.65</v>
      </c>
      <c r="T174" s="2">
        <f t="shared" si="2"/>
        <v>11244.66</v>
      </c>
    </row>
    <row r="175" spans="1:20" x14ac:dyDescent="0.35">
      <c r="A175" s="25">
        <v>45324</v>
      </c>
      <c r="D175">
        <v>87.33</v>
      </c>
      <c r="T175" s="2">
        <f t="shared" si="2"/>
        <v>11331.99</v>
      </c>
    </row>
    <row r="176" spans="1:20" x14ac:dyDescent="0.35">
      <c r="A176" s="25">
        <v>45327</v>
      </c>
      <c r="D176">
        <v>57.95</v>
      </c>
      <c r="T176" s="2">
        <f t="shared" si="2"/>
        <v>11389.94</v>
      </c>
    </row>
    <row r="177" spans="1:20" x14ac:dyDescent="0.35">
      <c r="A177" s="25">
        <v>45328</v>
      </c>
      <c r="D177">
        <v>58.1</v>
      </c>
      <c r="T177" s="2">
        <f t="shared" si="2"/>
        <v>11448.04</v>
      </c>
    </row>
    <row r="178" spans="1:20" x14ac:dyDescent="0.35">
      <c r="A178" s="25">
        <v>45330</v>
      </c>
      <c r="D178">
        <v>58.1</v>
      </c>
      <c r="T178" s="2">
        <f t="shared" si="2"/>
        <v>11506.140000000001</v>
      </c>
    </row>
    <row r="179" spans="1:20" x14ac:dyDescent="0.35">
      <c r="A179" s="25">
        <v>45337</v>
      </c>
      <c r="D179">
        <v>72.819999999999993</v>
      </c>
      <c r="T179" s="2">
        <f t="shared" si="2"/>
        <v>11578.960000000001</v>
      </c>
    </row>
    <row r="180" spans="1:20" x14ac:dyDescent="0.35">
      <c r="A180" s="25">
        <v>45338</v>
      </c>
      <c r="D180">
        <v>29.05</v>
      </c>
      <c r="T180" s="2">
        <f t="shared" si="2"/>
        <v>11608.01</v>
      </c>
    </row>
    <row r="181" spans="1:20" x14ac:dyDescent="0.35">
      <c r="A181" s="25">
        <v>45342</v>
      </c>
      <c r="D181">
        <v>29.05</v>
      </c>
      <c r="T181" s="2">
        <f t="shared" si="2"/>
        <v>11637.06</v>
      </c>
    </row>
    <row r="182" spans="1:20" x14ac:dyDescent="0.35">
      <c r="A182" s="25">
        <v>45343</v>
      </c>
      <c r="M182">
        <v>5</v>
      </c>
      <c r="T182" s="2">
        <f t="shared" si="2"/>
        <v>11632.06</v>
      </c>
    </row>
    <row r="183" spans="1:20" x14ac:dyDescent="0.35">
      <c r="A183" s="25">
        <v>45344</v>
      </c>
      <c r="D183">
        <v>58.7</v>
      </c>
      <c r="T183" s="2">
        <f t="shared" si="2"/>
        <v>11690.76</v>
      </c>
    </row>
    <row r="184" spans="1:20" x14ac:dyDescent="0.35">
      <c r="A184" s="25">
        <v>45345</v>
      </c>
      <c r="D184">
        <v>117.19</v>
      </c>
      <c r="T184" s="2">
        <f t="shared" si="2"/>
        <v>11807.95</v>
      </c>
    </row>
    <row r="185" spans="1:20" x14ac:dyDescent="0.35">
      <c r="A185" s="25">
        <v>45348</v>
      </c>
      <c r="D185">
        <v>29.14</v>
      </c>
      <c r="T185" s="2">
        <f t="shared" si="2"/>
        <v>11837.09</v>
      </c>
    </row>
    <row r="186" spans="1:20" x14ac:dyDescent="0.35">
      <c r="A186" s="25">
        <v>45349</v>
      </c>
      <c r="D186">
        <v>29.35</v>
      </c>
      <c r="T186" s="2">
        <f t="shared" si="2"/>
        <v>11866.44</v>
      </c>
    </row>
    <row r="187" spans="1:20" x14ac:dyDescent="0.35">
      <c r="A187" s="25">
        <v>45351</v>
      </c>
      <c r="D187">
        <v>220.02</v>
      </c>
      <c r="T187" s="2">
        <f t="shared" si="2"/>
        <v>12086.460000000001</v>
      </c>
    </row>
    <row r="188" spans="1:20" x14ac:dyDescent="0.35">
      <c r="A188" s="25">
        <v>45352</v>
      </c>
      <c r="D188">
        <v>30</v>
      </c>
      <c r="T188" s="2">
        <f t="shared" si="2"/>
        <v>12116.460000000001</v>
      </c>
    </row>
    <row r="189" spans="1:20" x14ac:dyDescent="0.35">
      <c r="A189" s="25">
        <v>45352</v>
      </c>
      <c r="D189">
        <v>30</v>
      </c>
      <c r="T189" s="2">
        <f t="shared" si="2"/>
        <v>12146.460000000001</v>
      </c>
    </row>
    <row r="190" spans="1:20" x14ac:dyDescent="0.35">
      <c r="A190" s="25">
        <v>45352</v>
      </c>
      <c r="D190">
        <v>58.7</v>
      </c>
      <c r="T190" s="2">
        <f t="shared" si="2"/>
        <v>12205.160000000002</v>
      </c>
    </row>
    <row r="191" spans="1:20" x14ac:dyDescent="0.35">
      <c r="A191" s="25">
        <v>45355</v>
      </c>
      <c r="E191">
        <v>73.27</v>
      </c>
      <c r="T191" s="2">
        <f t="shared" si="2"/>
        <v>12278.430000000002</v>
      </c>
    </row>
    <row r="192" spans="1:20" x14ac:dyDescent="0.35">
      <c r="A192" s="25">
        <v>45356</v>
      </c>
      <c r="E192">
        <v>88.05</v>
      </c>
      <c r="T192" s="2">
        <f t="shared" si="2"/>
        <v>12366.480000000001</v>
      </c>
    </row>
    <row r="193" spans="1:20" x14ac:dyDescent="0.35">
      <c r="A193" s="25">
        <v>45358</v>
      </c>
      <c r="D193">
        <v>30</v>
      </c>
      <c r="T193" s="2">
        <f t="shared" si="2"/>
        <v>12396.480000000001</v>
      </c>
    </row>
    <row r="194" spans="1:20" x14ac:dyDescent="0.35">
      <c r="A194" s="25">
        <v>45358</v>
      </c>
      <c r="E194">
        <v>439.89</v>
      </c>
      <c r="T194" s="2">
        <f t="shared" si="2"/>
        <v>12836.37</v>
      </c>
    </row>
    <row r="195" spans="1:20" x14ac:dyDescent="0.35">
      <c r="A195" s="25">
        <v>45359</v>
      </c>
      <c r="E195">
        <v>161.11000000000001</v>
      </c>
      <c r="T195" s="2">
        <f t="shared" si="2"/>
        <v>12997.480000000001</v>
      </c>
    </row>
    <row r="196" spans="1:20" x14ac:dyDescent="0.35">
      <c r="A196" s="25">
        <v>45359</v>
      </c>
      <c r="E196">
        <v>55</v>
      </c>
      <c r="T196" s="2">
        <f t="shared" ref="T196:T259" si="3">T195+SUM(D196:I196)-SUM(J196:S196)</f>
        <v>13052.480000000001</v>
      </c>
    </row>
    <row r="197" spans="1:20" x14ac:dyDescent="0.35">
      <c r="A197" s="25">
        <v>45362</v>
      </c>
      <c r="E197">
        <v>131.97</v>
      </c>
      <c r="T197" s="2">
        <f t="shared" si="3"/>
        <v>13184.45</v>
      </c>
    </row>
    <row r="198" spans="1:20" x14ac:dyDescent="0.35">
      <c r="A198" s="25">
        <v>45363</v>
      </c>
      <c r="E198">
        <v>204.64</v>
      </c>
      <c r="T198" s="2">
        <f t="shared" si="3"/>
        <v>13389.09</v>
      </c>
    </row>
    <row r="199" spans="1:20" x14ac:dyDescent="0.35">
      <c r="A199" s="25">
        <v>45364</v>
      </c>
      <c r="E199">
        <v>205.45</v>
      </c>
      <c r="T199" s="2">
        <f t="shared" si="3"/>
        <v>13594.54</v>
      </c>
    </row>
    <row r="200" spans="1:20" x14ac:dyDescent="0.35">
      <c r="A200" s="25">
        <v>45364</v>
      </c>
      <c r="E200">
        <v>15</v>
      </c>
      <c r="T200" s="2">
        <f t="shared" si="3"/>
        <v>13609.54</v>
      </c>
    </row>
    <row r="201" spans="1:20" x14ac:dyDescent="0.35">
      <c r="A201" s="25">
        <v>45365</v>
      </c>
      <c r="E201">
        <v>527.54999999999995</v>
      </c>
      <c r="T201" s="2">
        <f t="shared" si="3"/>
        <v>14137.09</v>
      </c>
    </row>
    <row r="202" spans="1:20" x14ac:dyDescent="0.35">
      <c r="A202" s="25">
        <v>45366</v>
      </c>
      <c r="E202">
        <v>307.41000000000003</v>
      </c>
      <c r="T202" s="2">
        <f t="shared" si="3"/>
        <v>14444.5</v>
      </c>
    </row>
    <row r="203" spans="1:20" x14ac:dyDescent="0.35">
      <c r="A203" s="25">
        <v>45366</v>
      </c>
      <c r="E203">
        <v>15</v>
      </c>
      <c r="T203" s="2">
        <f t="shared" si="3"/>
        <v>14459.5</v>
      </c>
    </row>
    <row r="204" spans="1:20" x14ac:dyDescent="0.35">
      <c r="A204" s="25">
        <v>45366</v>
      </c>
      <c r="N204">
        <v>309.02</v>
      </c>
      <c r="T204" s="2">
        <f t="shared" si="3"/>
        <v>14150.48</v>
      </c>
    </row>
    <row r="205" spans="1:20" x14ac:dyDescent="0.35">
      <c r="A205" s="25">
        <v>45367</v>
      </c>
      <c r="G205" s="2">
        <v>100</v>
      </c>
      <c r="T205" s="2">
        <f t="shared" si="3"/>
        <v>14250.48</v>
      </c>
    </row>
    <row r="206" spans="1:20" x14ac:dyDescent="0.35">
      <c r="A206" s="25">
        <v>45369</v>
      </c>
      <c r="E206">
        <v>351.29</v>
      </c>
      <c r="T206" s="2">
        <f t="shared" si="3"/>
        <v>14601.77</v>
      </c>
    </row>
    <row r="207" spans="1:20" x14ac:dyDescent="0.35">
      <c r="A207" s="25">
        <v>45370</v>
      </c>
      <c r="E207">
        <v>29.35</v>
      </c>
      <c r="T207" s="2">
        <f t="shared" si="3"/>
        <v>14631.12</v>
      </c>
    </row>
    <row r="208" spans="1:20" x14ac:dyDescent="0.35">
      <c r="A208" s="25">
        <v>45372</v>
      </c>
      <c r="M208">
        <v>5</v>
      </c>
      <c r="T208" s="2">
        <f t="shared" si="3"/>
        <v>14626.12</v>
      </c>
    </row>
    <row r="209" spans="1:20" x14ac:dyDescent="0.35">
      <c r="A209" s="25">
        <v>45373</v>
      </c>
      <c r="G209" s="2">
        <v>0.98</v>
      </c>
      <c r="T209" s="2">
        <f t="shared" si="3"/>
        <v>14627.1</v>
      </c>
    </row>
    <row r="210" spans="1:20" x14ac:dyDescent="0.35">
      <c r="A210" s="25">
        <v>45376</v>
      </c>
      <c r="F210">
        <v>663.59</v>
      </c>
      <c r="T210" s="2">
        <f t="shared" si="3"/>
        <v>15290.69</v>
      </c>
    </row>
    <row r="211" spans="1:20" x14ac:dyDescent="0.35">
      <c r="A211" s="25">
        <v>45376</v>
      </c>
      <c r="H211">
        <v>178.99</v>
      </c>
      <c r="T211" s="2">
        <f t="shared" si="3"/>
        <v>15469.68</v>
      </c>
    </row>
    <row r="212" spans="1:20" x14ac:dyDescent="0.35">
      <c r="A212" s="25">
        <v>45378</v>
      </c>
      <c r="F212">
        <v>324.42</v>
      </c>
      <c r="T212" s="2">
        <f t="shared" si="3"/>
        <v>15794.1</v>
      </c>
    </row>
    <row r="213" spans="1:20" x14ac:dyDescent="0.35">
      <c r="A213" s="25">
        <v>45379</v>
      </c>
      <c r="F213">
        <v>344.4</v>
      </c>
      <c r="T213" s="2">
        <f t="shared" si="3"/>
        <v>16138.5</v>
      </c>
    </row>
    <row r="214" spans="1:20" x14ac:dyDescent="0.35">
      <c r="A214" s="25">
        <v>45379</v>
      </c>
      <c r="F214">
        <v>580.02</v>
      </c>
      <c r="T214" s="2">
        <f t="shared" si="3"/>
        <v>16718.52</v>
      </c>
    </row>
    <row r="215" spans="1:20" x14ac:dyDescent="0.35">
      <c r="A215" s="25">
        <v>45385</v>
      </c>
      <c r="F215">
        <v>663.59</v>
      </c>
      <c r="T215" s="2">
        <f t="shared" si="3"/>
        <v>17382.11</v>
      </c>
    </row>
    <row r="216" spans="1:20" x14ac:dyDescent="0.35">
      <c r="A216" s="25">
        <v>45385</v>
      </c>
      <c r="F216">
        <v>304.76</v>
      </c>
      <c r="T216" s="2">
        <f t="shared" si="3"/>
        <v>17686.87</v>
      </c>
    </row>
    <row r="217" spans="1:20" x14ac:dyDescent="0.35">
      <c r="A217" s="25">
        <v>45386</v>
      </c>
      <c r="F217">
        <v>172.7</v>
      </c>
      <c r="T217" s="2">
        <f t="shared" si="3"/>
        <v>17859.57</v>
      </c>
    </row>
    <row r="218" spans="1:20" x14ac:dyDescent="0.35">
      <c r="A218" s="25">
        <v>45386</v>
      </c>
      <c r="S218">
        <v>100</v>
      </c>
      <c r="T218" s="2">
        <f t="shared" si="3"/>
        <v>17759.57</v>
      </c>
    </row>
    <row r="219" spans="1:20" x14ac:dyDescent="0.35">
      <c r="A219" s="25">
        <v>45387</v>
      </c>
      <c r="R219">
        <v>175</v>
      </c>
      <c r="T219" s="2">
        <f t="shared" si="3"/>
        <v>17584.57</v>
      </c>
    </row>
    <row r="220" spans="1:20" x14ac:dyDescent="0.35">
      <c r="A220" s="25">
        <v>45387</v>
      </c>
      <c r="M220">
        <v>63.98</v>
      </c>
      <c r="T220" s="2">
        <f t="shared" si="3"/>
        <v>17520.59</v>
      </c>
    </row>
    <row r="221" spans="1:20" x14ac:dyDescent="0.35">
      <c r="A221" s="25">
        <v>45387</v>
      </c>
      <c r="R221">
        <v>1500</v>
      </c>
      <c r="T221" s="2">
        <f t="shared" si="3"/>
        <v>16020.59</v>
      </c>
    </row>
    <row r="222" spans="1:20" x14ac:dyDescent="0.35">
      <c r="A222" s="25">
        <v>45387</v>
      </c>
      <c r="R222">
        <v>1500</v>
      </c>
      <c r="T222" s="2">
        <f t="shared" si="3"/>
        <v>14520.59</v>
      </c>
    </row>
    <row r="223" spans="1:20" x14ac:dyDescent="0.35">
      <c r="A223" s="25">
        <v>45390</v>
      </c>
      <c r="F223">
        <v>570.20000000000005</v>
      </c>
      <c r="T223" s="2">
        <f t="shared" si="3"/>
        <v>15090.79</v>
      </c>
    </row>
    <row r="224" spans="1:20" x14ac:dyDescent="0.35">
      <c r="A224" s="25">
        <v>45391</v>
      </c>
      <c r="S224">
        <v>100</v>
      </c>
      <c r="T224" s="2">
        <f t="shared" si="3"/>
        <v>14990.79</v>
      </c>
    </row>
    <row r="225" spans="1:20" x14ac:dyDescent="0.35">
      <c r="A225" s="25">
        <v>45393</v>
      </c>
      <c r="J225">
        <v>175</v>
      </c>
      <c r="T225" s="2">
        <f t="shared" si="3"/>
        <v>14815.79</v>
      </c>
    </row>
    <row r="226" spans="1:20" x14ac:dyDescent="0.35">
      <c r="A226" s="25">
        <v>45393</v>
      </c>
      <c r="S226">
        <v>100</v>
      </c>
      <c r="T226" s="2">
        <f t="shared" si="3"/>
        <v>14715.79</v>
      </c>
    </row>
    <row r="227" spans="1:20" x14ac:dyDescent="0.35">
      <c r="A227" s="25">
        <v>45400</v>
      </c>
      <c r="S227">
        <v>100</v>
      </c>
      <c r="T227" s="2">
        <f t="shared" si="3"/>
        <v>14615.79</v>
      </c>
    </row>
    <row r="228" spans="1:20" x14ac:dyDescent="0.35">
      <c r="A228" s="25">
        <v>45403</v>
      </c>
      <c r="M228">
        <v>5</v>
      </c>
      <c r="T228" s="2">
        <f t="shared" si="3"/>
        <v>14610.79</v>
      </c>
    </row>
    <row r="229" spans="1:20" x14ac:dyDescent="0.35">
      <c r="A229" s="25">
        <v>45407</v>
      </c>
      <c r="M229">
        <v>390</v>
      </c>
      <c r="T229" s="2">
        <f t="shared" si="3"/>
        <v>14220.79</v>
      </c>
    </row>
    <row r="230" spans="1:20" x14ac:dyDescent="0.35">
      <c r="A230" s="25">
        <v>45407</v>
      </c>
      <c r="O230">
        <v>916.6</v>
      </c>
      <c r="T230" s="2">
        <f t="shared" si="3"/>
        <v>13304.19</v>
      </c>
    </row>
    <row r="231" spans="1:20" x14ac:dyDescent="0.35">
      <c r="A231" s="25">
        <v>45407</v>
      </c>
      <c r="R231">
        <v>375</v>
      </c>
      <c r="T231" s="2">
        <f t="shared" si="3"/>
        <v>12929.19</v>
      </c>
    </row>
    <row r="232" spans="1:20" x14ac:dyDescent="0.35">
      <c r="A232" s="25">
        <v>45411</v>
      </c>
      <c r="L232">
        <v>262.5</v>
      </c>
      <c r="T232" s="2">
        <f t="shared" si="3"/>
        <v>12666.69</v>
      </c>
    </row>
    <row r="233" spans="1:20" x14ac:dyDescent="0.35">
      <c r="A233" s="25">
        <v>45411</v>
      </c>
      <c r="L233">
        <v>232.5</v>
      </c>
      <c r="T233" s="2">
        <f t="shared" si="3"/>
        <v>12434.19</v>
      </c>
    </row>
    <row r="234" spans="1:20" x14ac:dyDescent="0.35">
      <c r="A234" s="25">
        <v>45411</v>
      </c>
      <c r="L234">
        <v>131.25</v>
      </c>
      <c r="T234" s="2">
        <f t="shared" si="3"/>
        <v>12302.94</v>
      </c>
    </row>
    <row r="235" spans="1:20" x14ac:dyDescent="0.35">
      <c r="A235" s="25">
        <v>45411</v>
      </c>
      <c r="L235">
        <v>187.5</v>
      </c>
      <c r="T235" s="2">
        <f t="shared" si="3"/>
        <v>12115.44</v>
      </c>
    </row>
    <row r="236" spans="1:20" x14ac:dyDescent="0.35">
      <c r="A236" s="25">
        <v>45411</v>
      </c>
      <c r="L236">
        <v>221.25</v>
      </c>
      <c r="T236" s="2">
        <f t="shared" si="3"/>
        <v>11894.19</v>
      </c>
    </row>
    <row r="237" spans="1:20" x14ac:dyDescent="0.35">
      <c r="A237" s="25">
        <v>45411</v>
      </c>
      <c r="L237">
        <v>221.25</v>
      </c>
      <c r="T237" s="2">
        <f t="shared" si="3"/>
        <v>11672.94</v>
      </c>
    </row>
    <row r="238" spans="1:20" x14ac:dyDescent="0.35">
      <c r="A238" s="25">
        <v>45411</v>
      </c>
      <c r="L238">
        <v>247.5</v>
      </c>
      <c r="T238" s="2">
        <f t="shared" si="3"/>
        <v>11425.44</v>
      </c>
    </row>
    <row r="239" spans="1:20" x14ac:dyDescent="0.35">
      <c r="A239" s="25">
        <v>45411</v>
      </c>
      <c r="L239">
        <v>435</v>
      </c>
      <c r="T239" s="2">
        <f t="shared" si="3"/>
        <v>10990.44</v>
      </c>
    </row>
    <row r="240" spans="1:20" x14ac:dyDescent="0.35">
      <c r="A240" s="25">
        <v>45411</v>
      </c>
      <c r="L240">
        <v>318.75</v>
      </c>
      <c r="T240" s="2">
        <f t="shared" si="3"/>
        <v>10671.69</v>
      </c>
    </row>
    <row r="241" spans="1:20" x14ac:dyDescent="0.35">
      <c r="A241" s="25">
        <v>45411</v>
      </c>
      <c r="L241">
        <v>285</v>
      </c>
      <c r="T241" s="2">
        <f t="shared" si="3"/>
        <v>10386.69</v>
      </c>
    </row>
    <row r="242" spans="1:20" x14ac:dyDescent="0.35">
      <c r="A242" s="25">
        <v>45418</v>
      </c>
      <c r="L242">
        <v>90</v>
      </c>
      <c r="T242" s="2">
        <f t="shared" si="3"/>
        <v>10296.69</v>
      </c>
    </row>
    <row r="243" spans="1:20" x14ac:dyDescent="0.35">
      <c r="A243" s="25">
        <v>45419</v>
      </c>
      <c r="D243">
        <v>29.05</v>
      </c>
      <c r="T243" s="2">
        <f t="shared" si="3"/>
        <v>10325.74</v>
      </c>
    </row>
    <row r="244" spans="1:20" x14ac:dyDescent="0.35">
      <c r="A244" s="25">
        <v>45420</v>
      </c>
      <c r="D244">
        <v>58.1</v>
      </c>
      <c r="T244" s="2">
        <f t="shared" si="3"/>
        <v>10383.84</v>
      </c>
    </row>
    <row r="245" spans="1:20" x14ac:dyDescent="0.35">
      <c r="A245" s="25">
        <v>45421</v>
      </c>
      <c r="D245">
        <v>29.05</v>
      </c>
      <c r="T245" s="2">
        <f t="shared" si="3"/>
        <v>10412.89</v>
      </c>
    </row>
    <row r="246" spans="1:20" x14ac:dyDescent="0.35">
      <c r="A246" s="25">
        <v>45433</v>
      </c>
      <c r="D246">
        <v>29.05</v>
      </c>
      <c r="T246" s="2">
        <f t="shared" si="3"/>
        <v>10441.939999999999</v>
      </c>
    </row>
    <row r="247" spans="1:20" x14ac:dyDescent="0.35">
      <c r="A247" s="25">
        <v>45433</v>
      </c>
      <c r="M247">
        <v>6.6</v>
      </c>
      <c r="T247" s="2">
        <f t="shared" si="3"/>
        <v>10435.339999999998</v>
      </c>
    </row>
    <row r="248" spans="1:20" x14ac:dyDescent="0.35">
      <c r="A248" s="25">
        <v>45446</v>
      </c>
      <c r="D248">
        <v>29.05</v>
      </c>
      <c r="T248" s="2">
        <f t="shared" si="3"/>
        <v>10464.389999999998</v>
      </c>
    </row>
    <row r="249" spans="1:20" x14ac:dyDescent="0.35">
      <c r="A249" s="25">
        <v>45450</v>
      </c>
      <c r="D249">
        <v>29.05</v>
      </c>
      <c r="T249" s="2">
        <f t="shared" si="3"/>
        <v>10493.439999999997</v>
      </c>
    </row>
    <row r="250" spans="1:20" x14ac:dyDescent="0.35">
      <c r="A250" s="25">
        <v>45454</v>
      </c>
      <c r="J250">
        <v>30</v>
      </c>
      <c r="T250" s="2">
        <f t="shared" si="3"/>
        <v>10463.439999999997</v>
      </c>
    </row>
    <row r="251" spans="1:20" x14ac:dyDescent="0.35">
      <c r="A251" s="25">
        <v>45454</v>
      </c>
      <c r="M251">
        <v>156.19999999999999</v>
      </c>
      <c r="T251" s="2">
        <f t="shared" si="3"/>
        <v>10307.239999999996</v>
      </c>
    </row>
    <row r="252" spans="1:20" x14ac:dyDescent="0.35">
      <c r="A252" s="25">
        <v>45455</v>
      </c>
      <c r="J252">
        <v>30</v>
      </c>
      <c r="T252" s="2">
        <f t="shared" si="3"/>
        <v>10277.239999999996</v>
      </c>
    </row>
    <row r="253" spans="1:20" x14ac:dyDescent="0.35">
      <c r="A253" s="25">
        <v>45462</v>
      </c>
      <c r="N253">
        <v>172.5</v>
      </c>
      <c r="T253" s="2">
        <f t="shared" si="3"/>
        <v>10104.739999999996</v>
      </c>
    </row>
    <row r="254" spans="1:20" x14ac:dyDescent="0.35">
      <c r="A254" s="25">
        <v>45464</v>
      </c>
      <c r="M254">
        <v>5</v>
      </c>
      <c r="T254" s="2">
        <f t="shared" si="3"/>
        <v>10099.739999999996</v>
      </c>
    </row>
    <row r="255" spans="1:20" x14ac:dyDescent="0.35">
      <c r="A255" s="25">
        <v>45477</v>
      </c>
      <c r="Q255">
        <v>50</v>
      </c>
      <c r="T255" s="2">
        <f t="shared" si="3"/>
        <v>10049.739999999996</v>
      </c>
    </row>
    <row r="256" spans="1:20" x14ac:dyDescent="0.35">
      <c r="A256" s="25">
        <v>45477</v>
      </c>
      <c r="Q256">
        <v>400</v>
      </c>
      <c r="T256" s="2">
        <f t="shared" si="3"/>
        <v>9649.7399999999961</v>
      </c>
    </row>
    <row r="257" spans="1:20" x14ac:dyDescent="0.35">
      <c r="A257" s="25">
        <v>45484</v>
      </c>
      <c r="D257">
        <v>29.05</v>
      </c>
      <c r="T257" s="2">
        <f t="shared" si="3"/>
        <v>9678.7899999999954</v>
      </c>
    </row>
    <row r="258" spans="1:20" x14ac:dyDescent="0.35">
      <c r="A258" s="25">
        <v>45484</v>
      </c>
      <c r="S258">
        <v>100</v>
      </c>
      <c r="T258" s="2">
        <f t="shared" si="3"/>
        <v>9578.7899999999954</v>
      </c>
    </row>
    <row r="259" spans="1:20" x14ac:dyDescent="0.35">
      <c r="A259" s="25">
        <v>45494</v>
      </c>
      <c r="M259">
        <v>5</v>
      </c>
      <c r="T259" s="2">
        <f t="shared" si="3"/>
        <v>9573.7899999999954</v>
      </c>
    </row>
    <row r="260" spans="1:20" x14ac:dyDescent="0.35">
      <c r="A260" s="25">
        <v>45498</v>
      </c>
      <c r="R260">
        <v>1261.68</v>
      </c>
      <c r="T260" s="2">
        <f t="shared" ref="T260:T323" si="4">T259+SUM(D260:I260)-SUM(J260:S260)</f>
        <v>8312.1099999999951</v>
      </c>
    </row>
    <row r="261" spans="1:20" x14ac:dyDescent="0.35">
      <c r="A261" s="25">
        <v>45517</v>
      </c>
      <c r="E261">
        <v>18</v>
      </c>
      <c r="T261" s="2">
        <f t="shared" si="4"/>
        <v>8330.1099999999951</v>
      </c>
    </row>
    <row r="262" spans="1:20" x14ac:dyDescent="0.35">
      <c r="A262" s="25">
        <v>45517</v>
      </c>
      <c r="E262">
        <v>18</v>
      </c>
      <c r="T262" s="2">
        <f t="shared" si="4"/>
        <v>8348.1099999999951</v>
      </c>
    </row>
    <row r="263" spans="1:20" x14ac:dyDescent="0.35">
      <c r="A263" s="25">
        <v>45517</v>
      </c>
      <c r="E263">
        <v>18</v>
      </c>
      <c r="T263" s="2">
        <f t="shared" si="4"/>
        <v>8366.1099999999951</v>
      </c>
    </row>
    <row r="264" spans="1:20" x14ac:dyDescent="0.35">
      <c r="A264" s="25">
        <v>45518</v>
      </c>
      <c r="E264">
        <v>15</v>
      </c>
      <c r="T264" s="2">
        <f t="shared" si="4"/>
        <v>8381.1099999999951</v>
      </c>
    </row>
    <row r="265" spans="1:20" x14ac:dyDescent="0.35">
      <c r="A265" s="25">
        <v>45518</v>
      </c>
      <c r="E265">
        <v>15</v>
      </c>
      <c r="T265" s="2">
        <f t="shared" si="4"/>
        <v>8396.1099999999951</v>
      </c>
    </row>
    <row r="266" spans="1:20" x14ac:dyDescent="0.35">
      <c r="A266" s="25">
        <v>45518</v>
      </c>
      <c r="E266">
        <v>15</v>
      </c>
      <c r="T266" s="2">
        <f t="shared" si="4"/>
        <v>8411.1099999999951</v>
      </c>
    </row>
    <row r="267" spans="1:20" x14ac:dyDescent="0.35">
      <c r="A267" s="25">
        <v>45519</v>
      </c>
      <c r="E267">
        <v>18</v>
      </c>
      <c r="T267" s="2">
        <f t="shared" si="4"/>
        <v>8429.1099999999951</v>
      </c>
    </row>
    <row r="268" spans="1:20" x14ac:dyDescent="0.35">
      <c r="A268" s="25">
        <v>45519</v>
      </c>
      <c r="E268">
        <v>335.97</v>
      </c>
      <c r="T268" s="2">
        <f t="shared" si="4"/>
        <v>8765.0799999999945</v>
      </c>
    </row>
    <row r="269" spans="1:20" x14ac:dyDescent="0.35">
      <c r="A269" s="25">
        <v>45520</v>
      </c>
      <c r="E269">
        <v>18</v>
      </c>
      <c r="T269" s="2">
        <f t="shared" si="4"/>
        <v>8783.0799999999945</v>
      </c>
    </row>
    <row r="270" spans="1:20" x14ac:dyDescent="0.35">
      <c r="A270" s="25">
        <v>45520</v>
      </c>
      <c r="E270">
        <v>18</v>
      </c>
      <c r="T270" s="2">
        <f t="shared" si="4"/>
        <v>8801.0799999999945</v>
      </c>
    </row>
    <row r="271" spans="1:20" x14ac:dyDescent="0.35">
      <c r="A271" s="25">
        <v>45520</v>
      </c>
      <c r="E271">
        <v>296.17</v>
      </c>
      <c r="T271" s="2">
        <f t="shared" si="4"/>
        <v>9097.2499999999945</v>
      </c>
    </row>
    <row r="272" spans="1:20" x14ac:dyDescent="0.35">
      <c r="A272" s="25">
        <v>45520</v>
      </c>
      <c r="M272">
        <v>18.5</v>
      </c>
      <c r="T272" s="2">
        <f t="shared" si="4"/>
        <v>9078.7499999999945</v>
      </c>
    </row>
    <row r="273" spans="1:20" x14ac:dyDescent="0.35">
      <c r="A273" s="25">
        <v>45523</v>
      </c>
      <c r="E273">
        <v>240.57</v>
      </c>
      <c r="T273" s="2">
        <f t="shared" si="4"/>
        <v>9319.3199999999943</v>
      </c>
    </row>
    <row r="274" spans="1:20" x14ac:dyDescent="0.35">
      <c r="A274" s="25">
        <v>45524</v>
      </c>
      <c r="E274">
        <v>49.83</v>
      </c>
      <c r="T274" s="2">
        <f t="shared" si="4"/>
        <v>9369.1499999999942</v>
      </c>
    </row>
    <row r="275" spans="1:20" x14ac:dyDescent="0.35">
      <c r="A275" s="25">
        <v>45525</v>
      </c>
      <c r="E275">
        <v>87.98</v>
      </c>
      <c r="T275" s="2">
        <f t="shared" si="4"/>
        <v>9457.1299999999937</v>
      </c>
    </row>
    <row r="276" spans="1:20" x14ac:dyDescent="0.35">
      <c r="A276" s="25">
        <v>45525</v>
      </c>
      <c r="M276">
        <v>5.4</v>
      </c>
      <c r="T276" s="2">
        <f t="shared" si="4"/>
        <v>9451.7299999999941</v>
      </c>
    </row>
    <row r="277" spans="1:20" x14ac:dyDescent="0.35">
      <c r="A277" s="25">
        <v>45526</v>
      </c>
      <c r="E277">
        <v>299.2</v>
      </c>
      <c r="T277" s="2">
        <f t="shared" si="4"/>
        <v>9750.9299999999948</v>
      </c>
    </row>
    <row r="278" spans="1:20" x14ac:dyDescent="0.35">
      <c r="A278" s="25">
        <v>45526</v>
      </c>
      <c r="M278">
        <v>614.34</v>
      </c>
      <c r="T278" s="2">
        <f t="shared" si="4"/>
        <v>9136.5899999999947</v>
      </c>
    </row>
    <row r="279" spans="1:20" x14ac:dyDescent="0.35">
      <c r="A279" s="25">
        <v>45527</v>
      </c>
      <c r="E279">
        <v>137.88</v>
      </c>
      <c r="T279" s="2">
        <f t="shared" si="4"/>
        <v>9274.4699999999939</v>
      </c>
    </row>
    <row r="280" spans="1:20" x14ac:dyDescent="0.35">
      <c r="A280" s="25">
        <v>45531</v>
      </c>
      <c r="E280">
        <v>158.57</v>
      </c>
      <c r="T280" s="2">
        <f t="shared" si="4"/>
        <v>9433.0399999999936</v>
      </c>
    </row>
    <row r="281" spans="1:20" x14ac:dyDescent="0.35">
      <c r="A281" s="25">
        <v>45532</v>
      </c>
      <c r="E281">
        <v>18</v>
      </c>
      <c r="T281" s="2">
        <f t="shared" si="4"/>
        <v>9451.0399999999936</v>
      </c>
    </row>
    <row r="282" spans="1:20" x14ac:dyDescent="0.35">
      <c r="A282" s="25">
        <v>45532</v>
      </c>
      <c r="E282">
        <v>15</v>
      </c>
      <c r="T282" s="2">
        <f t="shared" si="4"/>
        <v>9466.0399999999936</v>
      </c>
    </row>
    <row r="283" spans="1:20" x14ac:dyDescent="0.35">
      <c r="A283" s="25">
        <v>45532</v>
      </c>
      <c r="E283">
        <v>217.27</v>
      </c>
      <c r="T283" s="2">
        <f t="shared" si="4"/>
        <v>9683.309999999994</v>
      </c>
    </row>
    <row r="284" spans="1:20" x14ac:dyDescent="0.35">
      <c r="A284" s="25">
        <v>45533</v>
      </c>
      <c r="E284">
        <v>188.03</v>
      </c>
      <c r="T284" s="2">
        <f t="shared" si="4"/>
        <v>9871.3399999999947</v>
      </c>
    </row>
    <row r="285" spans="1:20" x14ac:dyDescent="0.35">
      <c r="A285" s="25">
        <v>45534</v>
      </c>
      <c r="E285">
        <v>674.79</v>
      </c>
      <c r="T285" s="2">
        <f t="shared" si="4"/>
        <v>10546.129999999994</v>
      </c>
    </row>
    <row r="286" spans="1:20" x14ac:dyDescent="0.35">
      <c r="A286" s="25">
        <v>45537</v>
      </c>
      <c r="E286">
        <v>18</v>
      </c>
      <c r="T286" s="2">
        <f t="shared" si="4"/>
        <v>10564.129999999994</v>
      </c>
    </row>
    <row r="287" spans="1:20" x14ac:dyDescent="0.35">
      <c r="A287" s="25">
        <v>45537</v>
      </c>
      <c r="E287">
        <v>304.95999999999998</v>
      </c>
      <c r="T287" s="2">
        <f t="shared" si="4"/>
        <v>10869.089999999993</v>
      </c>
    </row>
    <row r="288" spans="1:20" x14ac:dyDescent="0.35">
      <c r="A288" s="25">
        <v>45538</v>
      </c>
      <c r="E288">
        <v>18</v>
      </c>
      <c r="T288" s="2">
        <f t="shared" si="4"/>
        <v>10887.089999999993</v>
      </c>
    </row>
    <row r="289" spans="1:20" x14ac:dyDescent="0.35">
      <c r="A289" s="25">
        <v>45538</v>
      </c>
      <c r="E289">
        <v>381.29</v>
      </c>
      <c r="T289" s="2">
        <f t="shared" si="4"/>
        <v>11268.379999999994</v>
      </c>
    </row>
    <row r="290" spans="1:20" x14ac:dyDescent="0.35">
      <c r="A290" s="25">
        <v>45539</v>
      </c>
      <c r="E290">
        <v>111.28</v>
      </c>
      <c r="T290" s="2">
        <f t="shared" si="4"/>
        <v>11379.659999999994</v>
      </c>
    </row>
    <row r="291" spans="1:20" x14ac:dyDescent="0.35">
      <c r="A291" s="25">
        <v>45539</v>
      </c>
      <c r="R291">
        <v>223</v>
      </c>
      <c r="T291" s="2">
        <f t="shared" si="4"/>
        <v>11156.659999999994</v>
      </c>
    </row>
    <row r="292" spans="1:20" x14ac:dyDescent="0.35">
      <c r="A292" s="25">
        <v>45540</v>
      </c>
      <c r="E292">
        <v>826.84</v>
      </c>
      <c r="T292" s="2">
        <f t="shared" si="4"/>
        <v>11983.499999999995</v>
      </c>
    </row>
    <row r="293" spans="1:20" x14ac:dyDescent="0.35">
      <c r="A293" s="25">
        <v>45540</v>
      </c>
      <c r="E293">
        <v>18</v>
      </c>
      <c r="T293" s="2">
        <f t="shared" si="4"/>
        <v>12001.499999999995</v>
      </c>
    </row>
    <row r="294" spans="1:20" x14ac:dyDescent="0.35">
      <c r="A294" s="25">
        <v>45541</v>
      </c>
      <c r="E294">
        <v>246.01</v>
      </c>
      <c r="T294" s="2">
        <f t="shared" si="4"/>
        <v>12247.509999999995</v>
      </c>
    </row>
    <row r="295" spans="1:20" x14ac:dyDescent="0.35">
      <c r="A295" s="25">
        <v>45542</v>
      </c>
      <c r="E295">
        <v>6</v>
      </c>
      <c r="T295" s="2">
        <f t="shared" si="4"/>
        <v>12253.509999999995</v>
      </c>
    </row>
    <row r="296" spans="1:20" x14ac:dyDescent="0.35">
      <c r="A296" s="25">
        <v>45543</v>
      </c>
      <c r="E296">
        <v>21</v>
      </c>
      <c r="T296" s="2">
        <f t="shared" si="4"/>
        <v>12274.509999999995</v>
      </c>
    </row>
    <row r="297" spans="1:20" x14ac:dyDescent="0.35">
      <c r="A297" s="25">
        <v>45544</v>
      </c>
      <c r="E297">
        <v>234.64</v>
      </c>
      <c r="T297" s="2">
        <f t="shared" si="4"/>
        <v>12509.149999999994</v>
      </c>
    </row>
    <row r="298" spans="1:20" x14ac:dyDescent="0.35">
      <c r="A298" s="25">
        <v>45545</v>
      </c>
      <c r="E298">
        <v>340.42</v>
      </c>
      <c r="T298" s="2">
        <f t="shared" si="4"/>
        <v>12849.569999999994</v>
      </c>
    </row>
    <row r="299" spans="1:20" x14ac:dyDescent="0.35">
      <c r="A299" s="25">
        <v>45546</v>
      </c>
      <c r="E299">
        <v>466</v>
      </c>
      <c r="T299" s="2">
        <f t="shared" si="4"/>
        <v>13315.569999999994</v>
      </c>
    </row>
    <row r="300" spans="1:20" x14ac:dyDescent="0.35">
      <c r="A300" s="25">
        <v>45546</v>
      </c>
      <c r="E300">
        <v>15</v>
      </c>
      <c r="T300" s="2">
        <f t="shared" si="4"/>
        <v>13330.569999999994</v>
      </c>
    </row>
    <row r="301" spans="1:20" x14ac:dyDescent="0.35">
      <c r="A301" s="25">
        <v>45547</v>
      </c>
      <c r="E301">
        <v>2097.8000000000002</v>
      </c>
      <c r="T301" s="2">
        <f t="shared" si="4"/>
        <v>15428.369999999995</v>
      </c>
    </row>
    <row r="302" spans="1:20" x14ac:dyDescent="0.35">
      <c r="A302" s="25">
        <v>45548</v>
      </c>
      <c r="E302">
        <v>30</v>
      </c>
      <c r="T302" s="2">
        <f t="shared" si="4"/>
        <v>15458.369999999995</v>
      </c>
    </row>
    <row r="303" spans="1:20" x14ac:dyDescent="0.35">
      <c r="A303" s="25">
        <v>45548</v>
      </c>
      <c r="J303">
        <v>108</v>
      </c>
      <c r="T303" s="2">
        <f t="shared" si="4"/>
        <v>15350.369999999995</v>
      </c>
    </row>
    <row r="304" spans="1:20" x14ac:dyDescent="0.35">
      <c r="A304" s="25">
        <v>45553</v>
      </c>
      <c r="G304" s="2">
        <v>0.98</v>
      </c>
      <c r="T304" s="2">
        <f t="shared" si="4"/>
        <v>15351.349999999995</v>
      </c>
    </row>
    <row r="305" spans="1:20" x14ac:dyDescent="0.35">
      <c r="A305" s="25">
        <v>45554</v>
      </c>
      <c r="R305">
        <v>66</v>
      </c>
      <c r="T305" s="2">
        <f t="shared" si="4"/>
        <v>15285.349999999995</v>
      </c>
    </row>
    <row r="306" spans="1:20" x14ac:dyDescent="0.35">
      <c r="A306" s="25">
        <v>45554</v>
      </c>
      <c r="R306">
        <v>165</v>
      </c>
      <c r="T306" s="2">
        <f t="shared" si="4"/>
        <v>15120.349999999995</v>
      </c>
    </row>
    <row r="307" spans="1:20" x14ac:dyDescent="0.35">
      <c r="A307" s="25">
        <v>45555</v>
      </c>
      <c r="F307">
        <v>90</v>
      </c>
      <c r="T307" s="2">
        <f t="shared" si="4"/>
        <v>15210.349999999995</v>
      </c>
    </row>
    <row r="308" spans="1:20" x14ac:dyDescent="0.35">
      <c r="A308" s="25">
        <v>45556</v>
      </c>
      <c r="M308">
        <v>5</v>
      </c>
      <c r="T308" s="2">
        <f t="shared" si="4"/>
        <v>15205.349999999995</v>
      </c>
    </row>
    <row r="309" spans="1:20" x14ac:dyDescent="0.35">
      <c r="A309" s="25">
        <v>45558</v>
      </c>
      <c r="F309">
        <v>1558.21</v>
      </c>
      <c r="T309" s="2">
        <f t="shared" si="4"/>
        <v>16763.559999999994</v>
      </c>
    </row>
    <row r="310" spans="1:20" x14ac:dyDescent="0.35">
      <c r="A310" s="25">
        <v>45558</v>
      </c>
      <c r="H310">
        <v>116.57</v>
      </c>
      <c r="T310" s="2">
        <f t="shared" si="4"/>
        <v>16880.129999999994</v>
      </c>
    </row>
    <row r="311" spans="1:20" x14ac:dyDescent="0.35">
      <c r="A311" s="25">
        <v>45560</v>
      </c>
      <c r="F311">
        <v>457.14</v>
      </c>
      <c r="T311" s="2">
        <f t="shared" si="4"/>
        <v>17337.269999999993</v>
      </c>
    </row>
    <row r="312" spans="1:20" x14ac:dyDescent="0.35">
      <c r="A312" s="25">
        <v>45560</v>
      </c>
      <c r="J312">
        <v>18</v>
      </c>
      <c r="T312" s="2">
        <f t="shared" si="4"/>
        <v>17319.269999999993</v>
      </c>
    </row>
    <row r="313" spans="1:20" x14ac:dyDescent="0.35">
      <c r="A313" s="25">
        <v>45560</v>
      </c>
      <c r="P313" s="2">
        <v>6000</v>
      </c>
      <c r="T313" s="2">
        <f t="shared" si="4"/>
        <v>11319.269999999993</v>
      </c>
    </row>
    <row r="314" spans="1:20" x14ac:dyDescent="0.35">
      <c r="A314" s="25">
        <v>45560</v>
      </c>
      <c r="M314">
        <v>118.95</v>
      </c>
      <c r="T314" s="2">
        <f t="shared" si="4"/>
        <v>11200.319999999992</v>
      </c>
    </row>
    <row r="315" spans="1:20" x14ac:dyDescent="0.35">
      <c r="A315" s="25">
        <v>45561</v>
      </c>
      <c r="Q315">
        <v>650</v>
      </c>
      <c r="T315" s="2">
        <f t="shared" si="4"/>
        <v>10550.319999999992</v>
      </c>
    </row>
    <row r="316" spans="1:20" x14ac:dyDescent="0.35">
      <c r="A316" s="25">
        <v>45562</v>
      </c>
      <c r="F316">
        <v>294.93</v>
      </c>
      <c r="T316" s="2">
        <f t="shared" si="4"/>
        <v>10845.249999999993</v>
      </c>
    </row>
    <row r="317" spans="1:20" x14ac:dyDescent="0.35">
      <c r="A317" s="25">
        <v>45562</v>
      </c>
      <c r="S317">
        <v>200</v>
      </c>
      <c r="T317" s="2">
        <f t="shared" si="4"/>
        <v>10645.249999999993</v>
      </c>
    </row>
    <row r="318" spans="1:20" x14ac:dyDescent="0.35">
      <c r="A318" s="25">
        <v>45565</v>
      </c>
      <c r="F318">
        <v>344.55</v>
      </c>
      <c r="T318" s="2">
        <f t="shared" si="4"/>
        <v>10989.799999999992</v>
      </c>
    </row>
    <row r="319" spans="1:20" x14ac:dyDescent="0.35">
      <c r="A319" s="25">
        <v>45565</v>
      </c>
      <c r="F319">
        <v>742.24</v>
      </c>
      <c r="T319" s="2">
        <f t="shared" si="4"/>
        <v>11732.039999999992</v>
      </c>
    </row>
    <row r="320" spans="1:20" x14ac:dyDescent="0.35">
      <c r="A320" s="25">
        <v>45566</v>
      </c>
      <c r="F320">
        <v>221.2</v>
      </c>
      <c r="T320" s="2">
        <f t="shared" si="4"/>
        <v>11953.239999999993</v>
      </c>
    </row>
    <row r="321" spans="1:20" x14ac:dyDescent="0.35">
      <c r="A321" s="25">
        <v>45566</v>
      </c>
      <c r="S321">
        <v>100</v>
      </c>
      <c r="T321" s="2">
        <f t="shared" si="4"/>
        <v>11853.239999999993</v>
      </c>
    </row>
    <row r="322" spans="1:20" x14ac:dyDescent="0.35">
      <c r="A322" s="25">
        <v>45568</v>
      </c>
      <c r="F322">
        <v>879.87</v>
      </c>
      <c r="T322" s="2">
        <f t="shared" si="4"/>
        <v>12733.109999999993</v>
      </c>
    </row>
    <row r="323" spans="1:20" x14ac:dyDescent="0.35">
      <c r="A323" s="25">
        <v>45569</v>
      </c>
      <c r="F323">
        <v>2949.3</v>
      </c>
      <c r="T323" s="2">
        <f t="shared" si="4"/>
        <v>15682.409999999993</v>
      </c>
    </row>
    <row r="324" spans="1:20" x14ac:dyDescent="0.35">
      <c r="A324" s="25">
        <v>45572</v>
      </c>
      <c r="F324">
        <v>1327.17</v>
      </c>
      <c r="T324" s="2">
        <f t="shared" ref="T324:T387" si="5">T323+SUM(D324:I324)-SUM(J324:S324)</f>
        <v>17009.579999999994</v>
      </c>
    </row>
    <row r="325" spans="1:20" x14ac:dyDescent="0.35">
      <c r="A325" s="25">
        <v>45573</v>
      </c>
      <c r="R325">
        <v>112.87</v>
      </c>
      <c r="T325" s="2">
        <f t="shared" si="5"/>
        <v>16896.709999999995</v>
      </c>
    </row>
    <row r="326" spans="1:20" x14ac:dyDescent="0.35">
      <c r="A326" s="25">
        <v>45574</v>
      </c>
      <c r="L326">
        <v>45</v>
      </c>
      <c r="T326" s="2">
        <f t="shared" si="5"/>
        <v>16851.709999999995</v>
      </c>
    </row>
    <row r="327" spans="1:20" x14ac:dyDescent="0.35">
      <c r="A327" s="25">
        <v>45574</v>
      </c>
      <c r="L327">
        <v>60</v>
      </c>
      <c r="T327" s="2">
        <f t="shared" si="5"/>
        <v>16791.709999999995</v>
      </c>
    </row>
    <row r="328" spans="1:20" x14ac:dyDescent="0.35">
      <c r="A328" s="25">
        <v>45574</v>
      </c>
      <c r="L328">
        <v>262.5</v>
      </c>
      <c r="T328" s="2">
        <f t="shared" si="5"/>
        <v>16529.209999999995</v>
      </c>
    </row>
    <row r="329" spans="1:20" x14ac:dyDescent="0.35">
      <c r="A329" s="25">
        <v>45574</v>
      </c>
      <c r="L329">
        <v>67.5</v>
      </c>
      <c r="T329" s="2">
        <f t="shared" si="5"/>
        <v>16461.709999999995</v>
      </c>
    </row>
    <row r="330" spans="1:20" x14ac:dyDescent="0.35">
      <c r="A330" s="25">
        <v>45574</v>
      </c>
      <c r="L330">
        <v>896.25</v>
      </c>
      <c r="T330" s="2">
        <f t="shared" si="5"/>
        <v>15565.459999999995</v>
      </c>
    </row>
    <row r="331" spans="1:20" x14ac:dyDescent="0.35">
      <c r="A331" s="25">
        <v>45574</v>
      </c>
      <c r="L331">
        <v>93.75</v>
      </c>
      <c r="T331" s="2">
        <f t="shared" si="5"/>
        <v>15471.709999999995</v>
      </c>
    </row>
    <row r="332" spans="1:20" x14ac:dyDescent="0.35">
      <c r="A332" s="25">
        <v>45574</v>
      </c>
      <c r="L332">
        <v>108.75</v>
      </c>
      <c r="T332" s="2">
        <f t="shared" si="5"/>
        <v>15362.959999999995</v>
      </c>
    </row>
    <row r="333" spans="1:20" x14ac:dyDescent="0.35">
      <c r="A333" s="25">
        <v>45574</v>
      </c>
      <c r="L333">
        <v>168.75</v>
      </c>
      <c r="T333" s="2">
        <f t="shared" si="5"/>
        <v>15194.209999999995</v>
      </c>
    </row>
    <row r="334" spans="1:20" x14ac:dyDescent="0.35">
      <c r="A334" s="25">
        <v>45574</v>
      </c>
      <c r="L334">
        <v>262.5</v>
      </c>
      <c r="T334" s="2">
        <f t="shared" si="5"/>
        <v>14931.709999999995</v>
      </c>
    </row>
    <row r="335" spans="1:20" x14ac:dyDescent="0.35">
      <c r="A335" s="25">
        <v>45574</v>
      </c>
      <c r="L335">
        <v>221.25</v>
      </c>
      <c r="T335" s="2">
        <f t="shared" si="5"/>
        <v>14710.459999999995</v>
      </c>
    </row>
    <row r="336" spans="1:20" x14ac:dyDescent="0.35">
      <c r="A336" s="25">
        <v>45574</v>
      </c>
      <c r="L336">
        <v>48.75</v>
      </c>
      <c r="T336" s="2">
        <f t="shared" si="5"/>
        <v>14661.709999999995</v>
      </c>
    </row>
    <row r="337" spans="1:25" x14ac:dyDescent="0.35">
      <c r="A337" s="25">
        <v>45574</v>
      </c>
      <c r="L337">
        <v>172.5</v>
      </c>
      <c r="T337" s="2">
        <f t="shared" si="5"/>
        <v>14489.209999999995</v>
      </c>
    </row>
    <row r="338" spans="1:25" x14ac:dyDescent="0.35">
      <c r="A338" s="25">
        <v>45574</v>
      </c>
      <c r="L338">
        <v>671.25</v>
      </c>
      <c r="T338" s="2">
        <f t="shared" si="5"/>
        <v>13817.959999999995</v>
      </c>
    </row>
    <row r="339" spans="1:25" x14ac:dyDescent="0.35">
      <c r="A339" s="25">
        <v>45575</v>
      </c>
      <c r="D339">
        <v>29.2</v>
      </c>
      <c r="T339" s="2">
        <f t="shared" si="5"/>
        <v>13847.159999999996</v>
      </c>
    </row>
    <row r="340" spans="1:25" x14ac:dyDescent="0.35">
      <c r="A340" s="25">
        <v>45575</v>
      </c>
      <c r="L340">
        <v>187.5</v>
      </c>
      <c r="T340" s="2">
        <f t="shared" si="5"/>
        <v>13659.659999999996</v>
      </c>
    </row>
    <row r="341" spans="1:25" x14ac:dyDescent="0.35">
      <c r="A341" s="25">
        <v>45575</v>
      </c>
      <c r="L341">
        <v>240</v>
      </c>
      <c r="T341" s="2">
        <f t="shared" si="5"/>
        <v>13419.659999999996</v>
      </c>
    </row>
    <row r="342" spans="1:25" x14ac:dyDescent="0.35">
      <c r="A342" s="25">
        <v>45575</v>
      </c>
      <c r="L342">
        <v>326.25</v>
      </c>
      <c r="T342" s="2">
        <f t="shared" si="5"/>
        <v>13093.409999999996</v>
      </c>
    </row>
    <row r="343" spans="1:25" x14ac:dyDescent="0.35">
      <c r="A343" s="25">
        <v>45575</v>
      </c>
      <c r="L343">
        <v>225</v>
      </c>
      <c r="T343" s="2">
        <f t="shared" si="5"/>
        <v>12868.409999999996</v>
      </c>
    </row>
    <row r="344" spans="1:25" x14ac:dyDescent="0.35">
      <c r="A344" s="25">
        <v>45575</v>
      </c>
      <c r="L344">
        <v>150</v>
      </c>
      <c r="T344" s="2">
        <f t="shared" si="5"/>
        <v>12718.409999999996</v>
      </c>
    </row>
    <row r="345" spans="1:25" x14ac:dyDescent="0.35">
      <c r="A345" s="25">
        <v>45579</v>
      </c>
      <c r="M345">
        <v>302</v>
      </c>
      <c r="T345" s="2">
        <f t="shared" si="5"/>
        <v>12416.409999999996</v>
      </c>
    </row>
    <row r="346" spans="1:25" x14ac:dyDescent="0.35">
      <c r="A346" s="25">
        <v>45580</v>
      </c>
      <c r="L346">
        <v>206.25</v>
      </c>
      <c r="T346" s="2">
        <f t="shared" si="5"/>
        <v>12210.159999999996</v>
      </c>
    </row>
    <row r="347" spans="1:25" x14ac:dyDescent="0.35">
      <c r="A347" s="25">
        <v>45583</v>
      </c>
      <c r="R347">
        <v>1518</v>
      </c>
      <c r="T347" s="2">
        <f t="shared" si="5"/>
        <v>10692.159999999996</v>
      </c>
    </row>
    <row r="348" spans="1:25" x14ac:dyDescent="0.35">
      <c r="A348" s="25">
        <v>45586</v>
      </c>
      <c r="M348">
        <v>5</v>
      </c>
      <c r="T348" s="2">
        <f t="shared" si="5"/>
        <v>10687.159999999996</v>
      </c>
    </row>
    <row r="349" spans="1:25" x14ac:dyDescent="0.35">
      <c r="A349" s="25">
        <v>45587</v>
      </c>
      <c r="F349">
        <v>45</v>
      </c>
      <c r="T349" s="2">
        <f t="shared" si="5"/>
        <v>10732.159999999996</v>
      </c>
      <c r="Y349" t="s">
        <v>99</v>
      </c>
    </row>
    <row r="350" spans="1:25" x14ac:dyDescent="0.35">
      <c r="A350" s="25">
        <v>45589</v>
      </c>
      <c r="L350">
        <v>97.5</v>
      </c>
      <c r="T350" s="2">
        <f t="shared" si="5"/>
        <v>10634.659999999996</v>
      </c>
    </row>
    <row r="351" spans="1:25" x14ac:dyDescent="0.35">
      <c r="A351" s="25">
        <v>45592</v>
      </c>
      <c r="R351">
        <v>750</v>
      </c>
      <c r="T351" s="2">
        <f t="shared" si="5"/>
        <v>9884.6599999999962</v>
      </c>
    </row>
    <row r="352" spans="1:25" x14ac:dyDescent="0.35">
      <c r="A352" s="25">
        <v>45594</v>
      </c>
      <c r="F352">
        <v>43.75</v>
      </c>
      <c r="T352" s="2">
        <f t="shared" si="5"/>
        <v>9928.4099999999962</v>
      </c>
    </row>
    <row r="353" spans="1:20" x14ac:dyDescent="0.35">
      <c r="A353" s="25">
        <v>45594</v>
      </c>
      <c r="L353">
        <v>2250</v>
      </c>
      <c r="T353" s="2">
        <f t="shared" si="5"/>
        <v>7678.4099999999962</v>
      </c>
    </row>
    <row r="354" spans="1:20" x14ac:dyDescent="0.35">
      <c r="A354" s="25">
        <v>45603</v>
      </c>
      <c r="M354">
        <v>12</v>
      </c>
      <c r="T354" s="2">
        <f t="shared" si="5"/>
        <v>7666.4099999999962</v>
      </c>
    </row>
    <row r="355" spans="1:20" x14ac:dyDescent="0.35">
      <c r="A355" s="25">
        <v>45603</v>
      </c>
      <c r="H355">
        <v>163.69999999999999</v>
      </c>
      <c r="T355" s="2">
        <f t="shared" si="5"/>
        <v>7830.109999999996</v>
      </c>
    </row>
    <row r="356" spans="1:20" x14ac:dyDescent="0.35">
      <c r="A356" s="25">
        <v>45616</v>
      </c>
      <c r="D356">
        <v>29.2</v>
      </c>
      <c r="T356" s="2">
        <f t="shared" si="5"/>
        <v>7859.3099999999959</v>
      </c>
    </row>
    <row r="357" spans="1:20" x14ac:dyDescent="0.35">
      <c r="A357" s="25">
        <v>45617</v>
      </c>
      <c r="M357">
        <v>5</v>
      </c>
      <c r="T357" s="2">
        <f t="shared" si="5"/>
        <v>7854.3099999999959</v>
      </c>
    </row>
    <row r="358" spans="1:20" x14ac:dyDescent="0.35">
      <c r="A358" s="25">
        <v>45625</v>
      </c>
      <c r="J358">
        <v>30</v>
      </c>
      <c r="T358" s="2">
        <f t="shared" si="5"/>
        <v>7824.3099999999959</v>
      </c>
    </row>
    <row r="359" spans="1:20" x14ac:dyDescent="0.35">
      <c r="A359" s="25">
        <v>45628</v>
      </c>
      <c r="D359">
        <v>30</v>
      </c>
      <c r="T359" s="2">
        <f t="shared" si="5"/>
        <v>7854.3099999999959</v>
      </c>
    </row>
    <row r="360" spans="1:20" x14ac:dyDescent="0.35">
      <c r="A360" s="25">
        <v>45632</v>
      </c>
      <c r="M360">
        <v>750</v>
      </c>
      <c r="T360" s="2">
        <f t="shared" si="5"/>
        <v>7104.3099999999959</v>
      </c>
    </row>
    <row r="361" spans="1:20" x14ac:dyDescent="0.35">
      <c r="A361" s="25">
        <v>45635</v>
      </c>
      <c r="D361">
        <v>29.2</v>
      </c>
      <c r="T361" s="2">
        <f t="shared" si="5"/>
        <v>7133.5099999999957</v>
      </c>
    </row>
    <row r="362" spans="1:20" x14ac:dyDescent="0.35">
      <c r="A362" s="25">
        <v>45637</v>
      </c>
      <c r="M362">
        <v>123.25</v>
      </c>
      <c r="T362" s="2">
        <f t="shared" si="5"/>
        <v>7010.2599999999957</v>
      </c>
    </row>
    <row r="363" spans="1:20" x14ac:dyDescent="0.35">
      <c r="A363" s="25">
        <v>45638</v>
      </c>
      <c r="J363">
        <v>30</v>
      </c>
      <c r="T363" s="2">
        <f t="shared" si="5"/>
        <v>6980.2599999999957</v>
      </c>
    </row>
    <row r="364" spans="1:20" ht="13.15" x14ac:dyDescent="0.4">
      <c r="A364" s="25">
        <v>45643</v>
      </c>
      <c r="B364" s="5" t="s">
        <v>2946</v>
      </c>
      <c r="C364" s="5" t="s">
        <v>2947</v>
      </c>
      <c r="D364">
        <v>30</v>
      </c>
      <c r="T364" s="2">
        <f t="shared" si="5"/>
        <v>7010.2599999999957</v>
      </c>
    </row>
    <row r="365" spans="1:20" ht="13.15" x14ac:dyDescent="0.4">
      <c r="A365" s="25">
        <v>45643</v>
      </c>
      <c r="B365" s="5" t="s">
        <v>3275</v>
      </c>
      <c r="C365" s="5" t="s">
        <v>13</v>
      </c>
      <c r="D365">
        <v>30</v>
      </c>
      <c r="T365" s="2">
        <f t="shared" si="5"/>
        <v>7040.2599999999957</v>
      </c>
    </row>
    <row r="366" spans="1:20" ht="13.15" x14ac:dyDescent="0.4">
      <c r="A366" s="25">
        <v>45643</v>
      </c>
      <c r="B366" s="5" t="s">
        <v>22</v>
      </c>
      <c r="C366" s="5" t="s">
        <v>3687</v>
      </c>
      <c r="D366">
        <v>30</v>
      </c>
      <c r="T366" s="2">
        <f t="shared" si="5"/>
        <v>7070.2599999999957</v>
      </c>
    </row>
    <row r="367" spans="1:20" ht="13.15" x14ac:dyDescent="0.4">
      <c r="A367" s="25">
        <v>45643</v>
      </c>
      <c r="B367" s="5" t="s">
        <v>2979</v>
      </c>
      <c r="C367" s="5" t="s">
        <v>2980</v>
      </c>
      <c r="D367">
        <v>30</v>
      </c>
      <c r="T367" s="2">
        <f t="shared" si="5"/>
        <v>7100.2599999999957</v>
      </c>
    </row>
    <row r="368" spans="1:20" ht="13.15" x14ac:dyDescent="0.4">
      <c r="A368" s="25">
        <v>45643</v>
      </c>
      <c r="B368" s="5" t="s">
        <v>3499</v>
      </c>
      <c r="C368" s="5" t="s">
        <v>3500</v>
      </c>
      <c r="D368">
        <v>30</v>
      </c>
      <c r="T368" s="2">
        <f t="shared" si="5"/>
        <v>7130.2599999999957</v>
      </c>
    </row>
    <row r="369" spans="1:20" ht="13.15" x14ac:dyDescent="0.4">
      <c r="A369" s="25">
        <v>45643</v>
      </c>
      <c r="B369" s="5" t="s">
        <v>3346</v>
      </c>
      <c r="C369" s="5" t="s">
        <v>3688</v>
      </c>
      <c r="D369">
        <v>30</v>
      </c>
      <c r="T369" s="2">
        <f t="shared" si="5"/>
        <v>7160.2599999999957</v>
      </c>
    </row>
    <row r="370" spans="1:20" ht="13.15" x14ac:dyDescent="0.4">
      <c r="A370" s="25">
        <v>45643</v>
      </c>
      <c r="B370" s="5" t="s">
        <v>45</v>
      </c>
      <c r="C370" s="5" t="s">
        <v>3689</v>
      </c>
      <c r="D370">
        <v>30</v>
      </c>
      <c r="T370" s="2">
        <f t="shared" si="5"/>
        <v>7190.2599999999957</v>
      </c>
    </row>
    <row r="371" spans="1:20" ht="13.15" x14ac:dyDescent="0.4">
      <c r="A371" s="25">
        <v>45643</v>
      </c>
      <c r="B371" s="5" t="s">
        <v>2552</v>
      </c>
      <c r="C371" s="5" t="s">
        <v>2553</v>
      </c>
      <c r="D371">
        <v>30</v>
      </c>
      <c r="T371" s="2">
        <f t="shared" si="5"/>
        <v>7220.2599999999957</v>
      </c>
    </row>
    <row r="372" spans="1:20" ht="13.15" x14ac:dyDescent="0.4">
      <c r="A372" s="25">
        <v>45643</v>
      </c>
      <c r="B372" s="5" t="s">
        <v>2844</v>
      </c>
      <c r="C372" s="5" t="s">
        <v>2845</v>
      </c>
      <c r="D372">
        <v>30</v>
      </c>
      <c r="T372" s="2">
        <f t="shared" si="5"/>
        <v>7250.2599999999957</v>
      </c>
    </row>
    <row r="373" spans="1:20" ht="13.15" x14ac:dyDescent="0.4">
      <c r="A373" s="25">
        <v>45643</v>
      </c>
      <c r="B373" s="5" t="s">
        <v>2996</v>
      </c>
      <c r="C373" s="5" t="s">
        <v>3690</v>
      </c>
      <c r="D373">
        <v>30</v>
      </c>
      <c r="T373" s="2">
        <f t="shared" si="5"/>
        <v>7280.2599999999957</v>
      </c>
    </row>
    <row r="374" spans="1:20" ht="13.15" x14ac:dyDescent="0.4">
      <c r="A374" s="25">
        <v>45643</v>
      </c>
      <c r="B374" s="5" t="s">
        <v>33</v>
      </c>
      <c r="C374" s="5" t="s">
        <v>3691</v>
      </c>
      <c r="D374">
        <v>30</v>
      </c>
      <c r="T374" s="2">
        <f t="shared" si="5"/>
        <v>7310.2599999999957</v>
      </c>
    </row>
    <row r="375" spans="1:20" ht="13.15" x14ac:dyDescent="0.4">
      <c r="A375" s="25">
        <v>45643</v>
      </c>
      <c r="B375" s="5" t="s">
        <v>2277</v>
      </c>
      <c r="C375" s="5" t="s">
        <v>2898</v>
      </c>
      <c r="D375">
        <v>30</v>
      </c>
      <c r="T375" s="2">
        <f t="shared" si="5"/>
        <v>7340.2599999999957</v>
      </c>
    </row>
    <row r="376" spans="1:20" ht="13.15" x14ac:dyDescent="0.4">
      <c r="A376" s="25">
        <v>45643</v>
      </c>
      <c r="B376" s="5" t="s">
        <v>3692</v>
      </c>
      <c r="C376" s="5" t="s">
        <v>2295</v>
      </c>
      <c r="D376">
        <v>30</v>
      </c>
      <c r="T376" s="2">
        <f t="shared" si="5"/>
        <v>7370.2599999999957</v>
      </c>
    </row>
    <row r="377" spans="1:20" ht="13.15" x14ac:dyDescent="0.4">
      <c r="A377" s="25">
        <v>45644</v>
      </c>
      <c r="B377" s="5" t="s">
        <v>2346</v>
      </c>
      <c r="C377" s="5" t="s">
        <v>3693</v>
      </c>
      <c r="D377">
        <v>30</v>
      </c>
      <c r="T377" s="2">
        <f t="shared" si="5"/>
        <v>7400.2599999999957</v>
      </c>
    </row>
    <row r="378" spans="1:20" ht="13.15" x14ac:dyDescent="0.4">
      <c r="A378" s="25">
        <v>45644</v>
      </c>
      <c r="B378" s="5" t="s">
        <v>3694</v>
      </c>
      <c r="C378" s="5" t="s">
        <v>2925</v>
      </c>
      <c r="D378">
        <v>30</v>
      </c>
      <c r="T378" s="2">
        <f t="shared" si="5"/>
        <v>7430.2599999999957</v>
      </c>
    </row>
    <row r="379" spans="1:20" ht="13.15" x14ac:dyDescent="0.4">
      <c r="A379" s="25">
        <v>45644</v>
      </c>
      <c r="B379" s="5" t="s">
        <v>2890</v>
      </c>
      <c r="C379" s="5" t="s">
        <v>3531</v>
      </c>
      <c r="D379">
        <v>30</v>
      </c>
      <c r="T379" s="2">
        <f t="shared" si="5"/>
        <v>7460.2599999999957</v>
      </c>
    </row>
    <row r="380" spans="1:20" ht="13.15" x14ac:dyDescent="0.4">
      <c r="A380" s="25">
        <v>45644</v>
      </c>
      <c r="B380" s="5" t="s">
        <v>3573</v>
      </c>
      <c r="C380" s="5" t="s">
        <v>3574</v>
      </c>
      <c r="D380">
        <v>30</v>
      </c>
      <c r="T380" s="2">
        <f t="shared" si="5"/>
        <v>7490.2599999999957</v>
      </c>
    </row>
    <row r="381" spans="1:20" x14ac:dyDescent="0.35">
      <c r="A381" s="25">
        <v>45645</v>
      </c>
      <c r="D381">
        <v>30</v>
      </c>
      <c r="T381" s="2">
        <f t="shared" si="5"/>
        <v>7520.2599999999957</v>
      </c>
    </row>
    <row r="382" spans="1:20" x14ac:dyDescent="0.35">
      <c r="A382" s="25">
        <v>45645</v>
      </c>
      <c r="D382">
        <v>29.08</v>
      </c>
      <c r="T382" s="2">
        <f t="shared" si="5"/>
        <v>7549.3399999999956</v>
      </c>
    </row>
    <row r="383" spans="1:20" x14ac:dyDescent="0.35">
      <c r="A383" s="25">
        <v>45645</v>
      </c>
      <c r="D383">
        <v>30</v>
      </c>
      <c r="T383" s="2">
        <f t="shared" si="5"/>
        <v>7579.3399999999956</v>
      </c>
    </row>
    <row r="384" spans="1:20" x14ac:dyDescent="0.35">
      <c r="A384" s="25">
        <v>45646</v>
      </c>
      <c r="D384">
        <v>29.05</v>
      </c>
      <c r="T384" s="2">
        <f t="shared" si="5"/>
        <v>7608.3899999999958</v>
      </c>
    </row>
    <row r="385" spans="1:20" x14ac:dyDescent="0.35">
      <c r="A385" s="25">
        <v>45647</v>
      </c>
      <c r="D385">
        <v>30</v>
      </c>
      <c r="T385" s="2">
        <f t="shared" si="5"/>
        <v>7638.3899999999958</v>
      </c>
    </row>
    <row r="386" spans="1:20" x14ac:dyDescent="0.35">
      <c r="A386" s="25">
        <v>45647</v>
      </c>
      <c r="D386">
        <v>30</v>
      </c>
      <c r="T386" s="2">
        <f t="shared" si="5"/>
        <v>7668.3899999999958</v>
      </c>
    </row>
    <row r="387" spans="1:20" x14ac:dyDescent="0.35">
      <c r="A387" s="25">
        <v>45647</v>
      </c>
      <c r="R387">
        <v>1157.28</v>
      </c>
      <c r="T387" s="2">
        <f t="shared" si="5"/>
        <v>6511.109999999996</v>
      </c>
    </row>
    <row r="388" spans="1:20" x14ac:dyDescent="0.35">
      <c r="A388" s="25">
        <v>45647</v>
      </c>
      <c r="K388">
        <v>6.05</v>
      </c>
      <c r="T388" s="2">
        <f t="shared" ref="T388:T391" si="6">T387+SUM(D388:I388)-SUM(J388:S388)</f>
        <v>6505.0599999999959</v>
      </c>
    </row>
    <row r="389" spans="1:20" x14ac:dyDescent="0.35">
      <c r="A389" s="25">
        <v>45648</v>
      </c>
      <c r="D389">
        <v>30</v>
      </c>
      <c r="T389" s="2">
        <f t="shared" si="6"/>
        <v>6535.0599999999959</v>
      </c>
    </row>
    <row r="390" spans="1:20" x14ac:dyDescent="0.35">
      <c r="A390" s="25">
        <v>45648</v>
      </c>
      <c r="R390">
        <v>134.49</v>
      </c>
      <c r="T390" s="2">
        <f t="shared" si="6"/>
        <v>6400.5699999999961</v>
      </c>
    </row>
    <row r="391" spans="1:20" x14ac:dyDescent="0.35">
      <c r="A391" s="25">
        <v>45648</v>
      </c>
      <c r="R391">
        <v>750</v>
      </c>
      <c r="T391" s="2">
        <f t="shared" si="6"/>
        <v>5650.5699999999961</v>
      </c>
    </row>
    <row r="392" spans="1:20" x14ac:dyDescent="0.35">
      <c r="A392" s="25">
        <v>45653</v>
      </c>
      <c r="D392" s="2">
        <v>30</v>
      </c>
    </row>
    <row r="393" spans="1:20" x14ac:dyDescent="0.35">
      <c r="A393" s="25">
        <v>45655</v>
      </c>
      <c r="D393" s="2">
        <v>30</v>
      </c>
    </row>
    <row r="394" spans="1:20" x14ac:dyDescent="0.35">
      <c r="A394" s="25">
        <v>45655</v>
      </c>
      <c r="R394">
        <v>96.69</v>
      </c>
    </row>
    <row r="395" spans="1:20" x14ac:dyDescent="0.35">
      <c r="A395" s="25">
        <v>45656</v>
      </c>
      <c r="D395" s="2">
        <v>30</v>
      </c>
    </row>
    <row r="396" spans="1:20" x14ac:dyDescent="0.35">
      <c r="A396" s="25">
        <v>45656</v>
      </c>
      <c r="D396" s="2">
        <v>30</v>
      </c>
    </row>
    <row r="397" spans="1:20" x14ac:dyDescent="0.35">
      <c r="A397" s="25">
        <v>45656</v>
      </c>
      <c r="D397" s="2">
        <v>30</v>
      </c>
    </row>
    <row r="398" spans="1:20" x14ac:dyDescent="0.35">
      <c r="A398" s="25">
        <v>45656</v>
      </c>
      <c r="D398" s="2">
        <v>30</v>
      </c>
    </row>
    <row r="399" spans="1:20" x14ac:dyDescent="0.35">
      <c r="A399" s="25">
        <v>45656</v>
      </c>
      <c r="D399" s="2">
        <v>30</v>
      </c>
    </row>
    <row r="400" spans="1:20" x14ac:dyDescent="0.35">
      <c r="A400" s="25">
        <v>45657</v>
      </c>
      <c r="D400" s="2">
        <v>30</v>
      </c>
    </row>
    <row r="401" spans="1:4" x14ac:dyDescent="0.35">
      <c r="A401" s="25">
        <v>45657</v>
      </c>
      <c r="D401" s="2">
        <v>30</v>
      </c>
    </row>
  </sheetData>
  <sortState xmlns:xlrd2="http://schemas.microsoft.com/office/spreadsheetml/2017/richdata2" ref="A2:T380">
    <sortCondition ref="A2:A380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406"/>
  <sheetViews>
    <sheetView tabSelected="1" workbookViewId="0">
      <selection activeCell="C18" sqref="C18"/>
    </sheetView>
  </sheetViews>
  <sheetFormatPr defaultRowHeight="12.75" x14ac:dyDescent="0.35"/>
  <cols>
    <col min="1" max="1" width="9.53125" bestFit="1" customWidth="1"/>
    <col min="3" max="3" width="43.19921875" bestFit="1" customWidth="1"/>
    <col min="4" max="4" width="10.06640625" bestFit="1" customWidth="1"/>
    <col min="6" max="6" width="11.19921875" style="26" bestFit="1" customWidth="1"/>
    <col min="7" max="7" width="21.46484375" bestFit="1" customWidth="1"/>
  </cols>
  <sheetData>
    <row r="1" spans="1:9" x14ac:dyDescent="0.35">
      <c r="A1" t="s">
        <v>59</v>
      </c>
      <c r="B1" t="s">
        <v>129</v>
      </c>
      <c r="C1" t="s">
        <v>55</v>
      </c>
      <c r="D1" t="s">
        <v>847</v>
      </c>
      <c r="E1" t="s">
        <v>848</v>
      </c>
      <c r="F1" s="26" t="s">
        <v>11</v>
      </c>
      <c r="G1" t="s">
        <v>750</v>
      </c>
      <c r="H1" t="s">
        <v>797</v>
      </c>
      <c r="I1" t="s">
        <v>798</v>
      </c>
    </row>
    <row r="2" spans="1:9" x14ac:dyDescent="0.35">
      <c r="A2" s="25">
        <v>45292</v>
      </c>
      <c r="B2" t="s">
        <v>331</v>
      </c>
      <c r="C2" t="s">
        <v>332</v>
      </c>
      <c r="E2">
        <v>30</v>
      </c>
      <c r="F2" s="26">
        <v>5059.6099999999997</v>
      </c>
      <c r="G2" t="s">
        <v>0</v>
      </c>
    </row>
    <row r="3" spans="1:9" x14ac:dyDescent="0.35">
      <c r="A3" s="25">
        <v>45293</v>
      </c>
      <c r="B3" t="s">
        <v>331</v>
      </c>
      <c r="C3" t="s">
        <v>333</v>
      </c>
      <c r="E3">
        <v>30</v>
      </c>
      <c r="F3" s="26">
        <f>F2+E3-D3</f>
        <v>5089.6099999999997</v>
      </c>
      <c r="G3" t="s">
        <v>0</v>
      </c>
    </row>
    <row r="4" spans="1:9" x14ac:dyDescent="0.35">
      <c r="A4" s="25">
        <v>45293</v>
      </c>
      <c r="B4" t="s">
        <v>331</v>
      </c>
      <c r="C4" t="s">
        <v>334</v>
      </c>
      <c r="E4">
        <v>30</v>
      </c>
      <c r="F4" s="26">
        <f t="shared" ref="F4:F67" si="0">F3+E4-D4</f>
        <v>5119.6099999999997</v>
      </c>
      <c r="G4" t="s">
        <v>0</v>
      </c>
    </row>
    <row r="5" spans="1:9" x14ac:dyDescent="0.35">
      <c r="A5" s="25">
        <v>45293</v>
      </c>
      <c r="B5" t="s">
        <v>331</v>
      </c>
      <c r="C5" t="s">
        <v>335</v>
      </c>
      <c r="E5">
        <v>30</v>
      </c>
      <c r="F5" s="26">
        <f t="shared" si="0"/>
        <v>5149.6099999999997</v>
      </c>
      <c r="G5" t="s">
        <v>0</v>
      </c>
    </row>
    <row r="6" spans="1:9" x14ac:dyDescent="0.35">
      <c r="A6" s="25">
        <v>45293</v>
      </c>
      <c r="B6" t="s">
        <v>331</v>
      </c>
      <c r="C6" t="s">
        <v>336</v>
      </c>
      <c r="E6">
        <v>30</v>
      </c>
      <c r="F6" s="26">
        <f t="shared" si="0"/>
        <v>5179.6099999999997</v>
      </c>
      <c r="G6" t="s">
        <v>0</v>
      </c>
    </row>
    <row r="7" spans="1:9" x14ac:dyDescent="0.35">
      <c r="A7" s="25">
        <v>45293</v>
      </c>
      <c r="B7" t="s">
        <v>331</v>
      </c>
      <c r="C7" t="s">
        <v>337</v>
      </c>
      <c r="E7">
        <v>30</v>
      </c>
      <c r="F7" s="26">
        <f t="shared" si="0"/>
        <v>5209.6099999999997</v>
      </c>
      <c r="G7" t="s">
        <v>0</v>
      </c>
    </row>
    <row r="8" spans="1:9" x14ac:dyDescent="0.35">
      <c r="A8" s="25">
        <v>45293</v>
      </c>
      <c r="B8" t="s">
        <v>331</v>
      </c>
      <c r="C8" t="s">
        <v>338</v>
      </c>
      <c r="E8">
        <v>30</v>
      </c>
      <c r="F8" s="26">
        <f t="shared" si="0"/>
        <v>5239.6099999999997</v>
      </c>
      <c r="G8" t="s">
        <v>0</v>
      </c>
    </row>
    <row r="9" spans="1:9" x14ac:dyDescent="0.35">
      <c r="A9" s="25">
        <v>45293</v>
      </c>
      <c r="B9" t="s">
        <v>331</v>
      </c>
      <c r="C9" t="s">
        <v>339</v>
      </c>
      <c r="E9">
        <v>30</v>
      </c>
      <c r="F9" s="26">
        <f t="shared" si="0"/>
        <v>5269.61</v>
      </c>
      <c r="G9" t="s">
        <v>0</v>
      </c>
    </row>
    <row r="10" spans="1:9" x14ac:dyDescent="0.35">
      <c r="A10" s="25">
        <v>45293</v>
      </c>
      <c r="B10" t="s">
        <v>331</v>
      </c>
      <c r="C10" t="s">
        <v>340</v>
      </c>
      <c r="E10">
        <v>30</v>
      </c>
      <c r="F10" s="26">
        <f t="shared" si="0"/>
        <v>5299.61</v>
      </c>
      <c r="G10" t="s">
        <v>0</v>
      </c>
    </row>
    <row r="11" spans="1:9" x14ac:dyDescent="0.35">
      <c r="A11" s="25">
        <v>45293</v>
      </c>
      <c r="B11" t="s">
        <v>331</v>
      </c>
      <c r="C11" t="s">
        <v>341</v>
      </c>
      <c r="E11">
        <v>30</v>
      </c>
      <c r="F11" s="26">
        <f t="shared" si="0"/>
        <v>5329.61</v>
      </c>
      <c r="G11" t="s">
        <v>0</v>
      </c>
    </row>
    <row r="12" spans="1:9" x14ac:dyDescent="0.35">
      <c r="A12" s="25">
        <v>45293</v>
      </c>
      <c r="B12" t="s">
        <v>331</v>
      </c>
      <c r="C12" t="s">
        <v>342</v>
      </c>
      <c r="E12">
        <v>30</v>
      </c>
      <c r="F12" s="26">
        <f t="shared" si="0"/>
        <v>5359.61</v>
      </c>
      <c r="G12" t="s">
        <v>0</v>
      </c>
    </row>
    <row r="13" spans="1:9" x14ac:dyDescent="0.35">
      <c r="A13" s="25">
        <v>45293</v>
      </c>
      <c r="B13" t="s">
        <v>331</v>
      </c>
      <c r="C13" t="s">
        <v>343</v>
      </c>
      <c r="E13">
        <v>30</v>
      </c>
      <c r="F13" s="26">
        <f t="shared" si="0"/>
        <v>5389.61</v>
      </c>
      <c r="G13" t="s">
        <v>0</v>
      </c>
    </row>
    <row r="14" spans="1:9" x14ac:dyDescent="0.35">
      <c r="A14" s="25">
        <v>45293</v>
      </c>
      <c r="B14" t="s">
        <v>331</v>
      </c>
      <c r="C14" t="s">
        <v>344</v>
      </c>
      <c r="E14">
        <v>30</v>
      </c>
      <c r="F14" s="26">
        <f t="shared" si="0"/>
        <v>5419.61</v>
      </c>
      <c r="G14" t="s">
        <v>0</v>
      </c>
    </row>
    <row r="15" spans="1:9" x14ac:dyDescent="0.35">
      <c r="A15" s="25">
        <v>45293</v>
      </c>
      <c r="B15" t="s">
        <v>331</v>
      </c>
      <c r="C15" t="s">
        <v>345</v>
      </c>
      <c r="E15">
        <v>30</v>
      </c>
      <c r="F15" s="26">
        <f t="shared" si="0"/>
        <v>5449.61</v>
      </c>
      <c r="G15" t="s">
        <v>0</v>
      </c>
    </row>
    <row r="16" spans="1:9" x14ac:dyDescent="0.35">
      <c r="A16" s="25">
        <v>45293</v>
      </c>
      <c r="B16" t="s">
        <v>331</v>
      </c>
      <c r="C16" t="s">
        <v>346</v>
      </c>
      <c r="E16">
        <v>30</v>
      </c>
      <c r="F16" s="26">
        <f t="shared" si="0"/>
        <v>5479.61</v>
      </c>
      <c r="G16" t="s">
        <v>0</v>
      </c>
    </row>
    <row r="17" spans="1:7" x14ac:dyDescent="0.35">
      <c r="A17" s="25">
        <v>45293</v>
      </c>
      <c r="B17" t="s">
        <v>331</v>
      </c>
      <c r="C17" t="s">
        <v>347</v>
      </c>
      <c r="E17">
        <v>30</v>
      </c>
      <c r="F17" s="26">
        <f t="shared" si="0"/>
        <v>5509.61</v>
      </c>
      <c r="G17" t="s">
        <v>0</v>
      </c>
    </row>
    <row r="18" spans="1:7" x14ac:dyDescent="0.35">
      <c r="A18" s="25">
        <v>45293</v>
      </c>
      <c r="B18" t="s">
        <v>331</v>
      </c>
      <c r="C18" t="s">
        <v>348</v>
      </c>
      <c r="E18">
        <v>30</v>
      </c>
      <c r="F18" s="26">
        <f t="shared" si="0"/>
        <v>5539.61</v>
      </c>
      <c r="G18" t="s">
        <v>0</v>
      </c>
    </row>
    <row r="19" spans="1:7" x14ac:dyDescent="0.35">
      <c r="A19" s="25">
        <v>45293</v>
      </c>
      <c r="B19" t="s">
        <v>331</v>
      </c>
      <c r="C19" t="s">
        <v>349</v>
      </c>
      <c r="E19">
        <v>25</v>
      </c>
      <c r="F19" s="26">
        <f t="shared" si="0"/>
        <v>5564.61</v>
      </c>
      <c r="G19" t="s">
        <v>0</v>
      </c>
    </row>
    <row r="20" spans="1:7" x14ac:dyDescent="0.35">
      <c r="A20" s="25">
        <v>45293</v>
      </c>
      <c r="B20" t="s">
        <v>331</v>
      </c>
      <c r="C20" t="s">
        <v>350</v>
      </c>
      <c r="E20">
        <v>30</v>
      </c>
      <c r="F20" s="26">
        <f t="shared" si="0"/>
        <v>5594.61</v>
      </c>
      <c r="G20" t="s">
        <v>0</v>
      </c>
    </row>
    <row r="21" spans="1:7" x14ac:dyDescent="0.35">
      <c r="A21" s="25">
        <v>45293</v>
      </c>
      <c r="B21" t="s">
        <v>331</v>
      </c>
      <c r="C21" t="s">
        <v>351</v>
      </c>
      <c r="E21">
        <v>30</v>
      </c>
      <c r="F21" s="26">
        <f t="shared" si="0"/>
        <v>5624.61</v>
      </c>
      <c r="G21" t="s">
        <v>0</v>
      </c>
    </row>
    <row r="22" spans="1:7" x14ac:dyDescent="0.35">
      <c r="A22" s="25">
        <v>45293</v>
      </c>
      <c r="B22" t="s">
        <v>331</v>
      </c>
      <c r="C22" t="s">
        <v>352</v>
      </c>
      <c r="E22">
        <v>30</v>
      </c>
      <c r="F22" s="26">
        <f t="shared" si="0"/>
        <v>5654.61</v>
      </c>
      <c r="G22" t="s">
        <v>0</v>
      </c>
    </row>
    <row r="23" spans="1:7" x14ac:dyDescent="0.35">
      <c r="A23" s="25">
        <v>45293</v>
      </c>
      <c r="B23" t="s">
        <v>331</v>
      </c>
      <c r="C23" t="s">
        <v>353</v>
      </c>
      <c r="E23">
        <v>30</v>
      </c>
      <c r="F23" s="26">
        <f t="shared" si="0"/>
        <v>5684.61</v>
      </c>
      <c r="G23" t="s">
        <v>0</v>
      </c>
    </row>
    <row r="24" spans="1:7" x14ac:dyDescent="0.35">
      <c r="A24" s="25">
        <v>45293</v>
      </c>
      <c r="B24" t="s">
        <v>331</v>
      </c>
      <c r="C24" t="s">
        <v>354</v>
      </c>
      <c r="E24">
        <v>30</v>
      </c>
      <c r="F24" s="26">
        <f t="shared" si="0"/>
        <v>5714.61</v>
      </c>
      <c r="G24" t="s">
        <v>0</v>
      </c>
    </row>
    <row r="25" spans="1:7" x14ac:dyDescent="0.35">
      <c r="A25" s="25">
        <v>45293</v>
      </c>
      <c r="B25" t="s">
        <v>331</v>
      </c>
      <c r="C25" t="s">
        <v>355</v>
      </c>
      <c r="E25">
        <v>25</v>
      </c>
      <c r="F25" s="26">
        <f t="shared" si="0"/>
        <v>5739.61</v>
      </c>
      <c r="G25" t="s">
        <v>0</v>
      </c>
    </row>
    <row r="26" spans="1:7" x14ac:dyDescent="0.35">
      <c r="A26" s="25">
        <v>45293</v>
      </c>
      <c r="B26" t="s">
        <v>331</v>
      </c>
      <c r="C26" t="s">
        <v>356</v>
      </c>
      <c r="E26">
        <v>30</v>
      </c>
      <c r="F26" s="26">
        <f t="shared" si="0"/>
        <v>5769.61</v>
      </c>
      <c r="G26" t="s">
        <v>0</v>
      </c>
    </row>
    <row r="27" spans="1:7" x14ac:dyDescent="0.35">
      <c r="A27" s="25">
        <v>45293</v>
      </c>
      <c r="B27" t="s">
        <v>331</v>
      </c>
      <c r="C27" t="s">
        <v>357</v>
      </c>
      <c r="E27">
        <v>30</v>
      </c>
      <c r="F27" s="26">
        <f t="shared" si="0"/>
        <v>5799.61</v>
      </c>
      <c r="G27" t="s">
        <v>0</v>
      </c>
    </row>
    <row r="28" spans="1:7" x14ac:dyDescent="0.35">
      <c r="A28" s="25">
        <v>45293</v>
      </c>
      <c r="B28" t="s">
        <v>331</v>
      </c>
      <c r="C28" t="s">
        <v>358</v>
      </c>
      <c r="E28">
        <v>30</v>
      </c>
      <c r="F28" s="26">
        <f t="shared" si="0"/>
        <v>5829.61</v>
      </c>
      <c r="G28" t="s">
        <v>0</v>
      </c>
    </row>
    <row r="29" spans="1:7" x14ac:dyDescent="0.35">
      <c r="A29" s="25">
        <v>45293</v>
      </c>
      <c r="B29" t="s">
        <v>331</v>
      </c>
      <c r="C29" t="s">
        <v>359</v>
      </c>
      <c r="E29">
        <v>30</v>
      </c>
      <c r="F29" s="26">
        <f t="shared" si="0"/>
        <v>5859.61</v>
      </c>
      <c r="G29" t="s">
        <v>0</v>
      </c>
    </row>
    <row r="30" spans="1:7" x14ac:dyDescent="0.35">
      <c r="A30" s="25">
        <v>45293</v>
      </c>
      <c r="B30" t="s">
        <v>331</v>
      </c>
      <c r="C30" t="s">
        <v>360</v>
      </c>
      <c r="E30">
        <v>30</v>
      </c>
      <c r="F30" s="26">
        <f t="shared" si="0"/>
        <v>5889.61</v>
      </c>
      <c r="G30" t="s">
        <v>0</v>
      </c>
    </row>
    <row r="31" spans="1:7" x14ac:dyDescent="0.35">
      <c r="A31" s="25">
        <v>45293</v>
      </c>
      <c r="B31" t="s">
        <v>331</v>
      </c>
      <c r="C31" t="s">
        <v>361</v>
      </c>
      <c r="E31">
        <v>25</v>
      </c>
      <c r="F31" s="26">
        <f t="shared" si="0"/>
        <v>5914.61</v>
      </c>
      <c r="G31" t="s">
        <v>0</v>
      </c>
    </row>
    <row r="32" spans="1:7" x14ac:dyDescent="0.35">
      <c r="A32" s="25">
        <v>45293</v>
      </c>
      <c r="B32" t="s">
        <v>331</v>
      </c>
      <c r="C32" t="s">
        <v>362</v>
      </c>
      <c r="E32">
        <v>30</v>
      </c>
      <c r="F32" s="26">
        <f t="shared" si="0"/>
        <v>5944.61</v>
      </c>
      <c r="G32" t="s">
        <v>0</v>
      </c>
    </row>
    <row r="33" spans="1:7" x14ac:dyDescent="0.35">
      <c r="A33" s="25">
        <v>45293</v>
      </c>
      <c r="B33" t="s">
        <v>331</v>
      </c>
      <c r="C33" t="s">
        <v>363</v>
      </c>
      <c r="E33">
        <v>30</v>
      </c>
      <c r="F33" s="26">
        <f t="shared" si="0"/>
        <v>5974.61</v>
      </c>
      <c r="G33" t="s">
        <v>0</v>
      </c>
    </row>
    <row r="34" spans="1:7" x14ac:dyDescent="0.35">
      <c r="A34" s="25">
        <v>45293</v>
      </c>
      <c r="B34" t="s">
        <v>331</v>
      </c>
      <c r="C34" t="s">
        <v>364</v>
      </c>
      <c r="E34">
        <v>30</v>
      </c>
      <c r="F34" s="26">
        <f t="shared" si="0"/>
        <v>6004.61</v>
      </c>
      <c r="G34" t="s">
        <v>0</v>
      </c>
    </row>
    <row r="35" spans="1:7" x14ac:dyDescent="0.35">
      <c r="A35" s="25">
        <v>45293</v>
      </c>
      <c r="B35" t="s">
        <v>331</v>
      </c>
      <c r="C35" t="s">
        <v>365</v>
      </c>
      <c r="E35">
        <v>30</v>
      </c>
      <c r="F35" s="26">
        <f t="shared" si="0"/>
        <v>6034.61</v>
      </c>
      <c r="G35" t="s">
        <v>0</v>
      </c>
    </row>
    <row r="36" spans="1:7" x14ac:dyDescent="0.35">
      <c r="A36" s="25">
        <v>45293</v>
      </c>
      <c r="B36" t="s">
        <v>331</v>
      </c>
      <c r="C36" t="s">
        <v>366</v>
      </c>
      <c r="E36">
        <v>30</v>
      </c>
      <c r="F36" s="26">
        <f t="shared" si="0"/>
        <v>6064.61</v>
      </c>
      <c r="G36" t="s">
        <v>0</v>
      </c>
    </row>
    <row r="37" spans="1:7" x14ac:dyDescent="0.35">
      <c r="A37" s="25">
        <v>45293</v>
      </c>
      <c r="B37" t="s">
        <v>331</v>
      </c>
      <c r="C37" t="s">
        <v>367</v>
      </c>
      <c r="E37">
        <v>25</v>
      </c>
      <c r="F37" s="26">
        <f t="shared" si="0"/>
        <v>6089.61</v>
      </c>
      <c r="G37" t="s">
        <v>0</v>
      </c>
    </row>
    <row r="38" spans="1:7" x14ac:dyDescent="0.35">
      <c r="A38" s="25">
        <v>45293</v>
      </c>
      <c r="B38" t="s">
        <v>331</v>
      </c>
      <c r="C38" t="s">
        <v>368</v>
      </c>
      <c r="E38">
        <v>30</v>
      </c>
      <c r="F38" s="26">
        <f t="shared" si="0"/>
        <v>6119.61</v>
      </c>
      <c r="G38" t="s">
        <v>0</v>
      </c>
    </row>
    <row r="39" spans="1:7" x14ac:dyDescent="0.35">
      <c r="A39" s="25">
        <v>45293</v>
      </c>
      <c r="B39" t="s">
        <v>331</v>
      </c>
      <c r="C39" t="s">
        <v>369</v>
      </c>
      <c r="E39">
        <v>25</v>
      </c>
      <c r="F39" s="26">
        <f t="shared" si="0"/>
        <v>6144.61</v>
      </c>
      <c r="G39" t="s">
        <v>0</v>
      </c>
    </row>
    <row r="40" spans="1:7" x14ac:dyDescent="0.35">
      <c r="A40" s="25">
        <v>45293</v>
      </c>
      <c r="B40" t="s">
        <v>331</v>
      </c>
      <c r="C40" t="s">
        <v>370</v>
      </c>
      <c r="E40">
        <v>30</v>
      </c>
      <c r="F40" s="26">
        <f t="shared" si="0"/>
        <v>6174.61</v>
      </c>
      <c r="G40" t="s">
        <v>0</v>
      </c>
    </row>
    <row r="41" spans="1:7" x14ac:dyDescent="0.35">
      <c r="A41" s="25">
        <v>45293</v>
      </c>
      <c r="B41" t="s">
        <v>331</v>
      </c>
      <c r="C41" t="s">
        <v>371</v>
      </c>
      <c r="E41">
        <v>30</v>
      </c>
      <c r="F41" s="26">
        <f t="shared" si="0"/>
        <v>6204.61</v>
      </c>
      <c r="G41" t="s">
        <v>0</v>
      </c>
    </row>
    <row r="42" spans="1:7" x14ac:dyDescent="0.35">
      <c r="A42" s="25">
        <v>45293</v>
      </c>
      <c r="B42" t="s">
        <v>331</v>
      </c>
      <c r="C42" t="s">
        <v>372</v>
      </c>
      <c r="E42">
        <v>30</v>
      </c>
      <c r="F42" s="26">
        <f t="shared" si="0"/>
        <v>6234.61</v>
      </c>
      <c r="G42" t="s">
        <v>0</v>
      </c>
    </row>
    <row r="43" spans="1:7" x14ac:dyDescent="0.35">
      <c r="A43" s="25">
        <v>45293</v>
      </c>
      <c r="B43" t="s">
        <v>331</v>
      </c>
      <c r="C43" t="s">
        <v>373</v>
      </c>
      <c r="E43">
        <v>30</v>
      </c>
      <c r="F43" s="26">
        <f t="shared" si="0"/>
        <v>6264.61</v>
      </c>
      <c r="G43" t="s">
        <v>0</v>
      </c>
    </row>
    <row r="44" spans="1:7" x14ac:dyDescent="0.35">
      <c r="A44" s="25">
        <v>45293</v>
      </c>
      <c r="B44" t="s">
        <v>331</v>
      </c>
      <c r="C44" t="s">
        <v>374</v>
      </c>
      <c r="E44">
        <v>30</v>
      </c>
      <c r="F44" s="26">
        <f t="shared" si="0"/>
        <v>6294.61</v>
      </c>
      <c r="G44" t="s">
        <v>0</v>
      </c>
    </row>
    <row r="45" spans="1:7" x14ac:dyDescent="0.35">
      <c r="A45" s="25">
        <v>45293</v>
      </c>
      <c r="B45" t="s">
        <v>331</v>
      </c>
      <c r="C45" t="s">
        <v>375</v>
      </c>
      <c r="E45">
        <v>30</v>
      </c>
      <c r="F45" s="26">
        <f t="shared" si="0"/>
        <v>6324.61</v>
      </c>
      <c r="G45" t="s">
        <v>0</v>
      </c>
    </row>
    <row r="46" spans="1:7" x14ac:dyDescent="0.35">
      <c r="A46" s="25">
        <v>45293</v>
      </c>
      <c r="B46" t="s">
        <v>331</v>
      </c>
      <c r="C46" t="s">
        <v>376</v>
      </c>
      <c r="E46">
        <v>30</v>
      </c>
      <c r="F46" s="26">
        <f t="shared" si="0"/>
        <v>6354.61</v>
      </c>
      <c r="G46" t="s">
        <v>0</v>
      </c>
    </row>
    <row r="47" spans="1:7" x14ac:dyDescent="0.35">
      <c r="A47" s="25">
        <v>45293</v>
      </c>
      <c r="B47" t="s">
        <v>331</v>
      </c>
      <c r="C47" t="s">
        <v>377</v>
      </c>
      <c r="E47">
        <v>30</v>
      </c>
      <c r="F47" s="26">
        <f t="shared" si="0"/>
        <v>6384.61</v>
      </c>
      <c r="G47" t="s">
        <v>0</v>
      </c>
    </row>
    <row r="48" spans="1:7" x14ac:dyDescent="0.35">
      <c r="A48" s="25">
        <v>45293</v>
      </c>
      <c r="B48" t="s">
        <v>331</v>
      </c>
      <c r="C48" t="s">
        <v>378</v>
      </c>
      <c r="E48">
        <v>30</v>
      </c>
      <c r="F48" s="26">
        <f t="shared" si="0"/>
        <v>6414.61</v>
      </c>
      <c r="G48" t="s">
        <v>0</v>
      </c>
    </row>
    <row r="49" spans="1:7" x14ac:dyDescent="0.35">
      <c r="A49" s="25">
        <v>45293</v>
      </c>
      <c r="B49" t="s">
        <v>331</v>
      </c>
      <c r="C49" t="s">
        <v>379</v>
      </c>
      <c r="E49">
        <v>30</v>
      </c>
      <c r="F49" s="26">
        <f t="shared" si="0"/>
        <v>6444.61</v>
      </c>
      <c r="G49" t="s">
        <v>0</v>
      </c>
    </row>
    <row r="50" spans="1:7" x14ac:dyDescent="0.35">
      <c r="A50" s="25">
        <v>45293</v>
      </c>
      <c r="B50" t="s">
        <v>331</v>
      </c>
      <c r="C50" t="s">
        <v>380</v>
      </c>
      <c r="E50">
        <v>30</v>
      </c>
      <c r="F50" s="26">
        <f t="shared" si="0"/>
        <v>6474.61</v>
      </c>
      <c r="G50" t="s">
        <v>0</v>
      </c>
    </row>
    <row r="51" spans="1:7" x14ac:dyDescent="0.35">
      <c r="A51" s="25">
        <v>45293</v>
      </c>
      <c r="B51" t="s">
        <v>331</v>
      </c>
      <c r="C51" t="s">
        <v>381</v>
      </c>
      <c r="E51">
        <v>30</v>
      </c>
      <c r="F51" s="26">
        <f t="shared" si="0"/>
        <v>6504.61</v>
      </c>
      <c r="G51" t="s">
        <v>0</v>
      </c>
    </row>
    <row r="52" spans="1:7" x14ac:dyDescent="0.35">
      <c r="A52" s="25">
        <v>45293</v>
      </c>
      <c r="B52" t="s">
        <v>331</v>
      </c>
      <c r="C52" t="s">
        <v>382</v>
      </c>
      <c r="E52">
        <v>30</v>
      </c>
      <c r="F52" s="26">
        <f t="shared" si="0"/>
        <v>6534.61</v>
      </c>
      <c r="G52" t="s">
        <v>0</v>
      </c>
    </row>
    <row r="53" spans="1:7" x14ac:dyDescent="0.35">
      <c r="A53" s="25">
        <v>45293</v>
      </c>
      <c r="B53" t="s">
        <v>331</v>
      </c>
      <c r="C53" t="s">
        <v>383</v>
      </c>
      <c r="E53">
        <v>30</v>
      </c>
      <c r="F53" s="26">
        <f t="shared" si="0"/>
        <v>6564.61</v>
      </c>
      <c r="G53" t="s">
        <v>0</v>
      </c>
    </row>
    <row r="54" spans="1:7" x14ac:dyDescent="0.35">
      <c r="A54" s="25">
        <v>45293</v>
      </c>
      <c r="B54" t="s">
        <v>331</v>
      </c>
      <c r="C54" t="s">
        <v>384</v>
      </c>
      <c r="E54">
        <v>30</v>
      </c>
      <c r="F54" s="26">
        <f t="shared" si="0"/>
        <v>6594.61</v>
      </c>
      <c r="G54" t="s">
        <v>0</v>
      </c>
    </row>
    <row r="55" spans="1:7" x14ac:dyDescent="0.35">
      <c r="A55" s="25">
        <v>45293</v>
      </c>
      <c r="B55" t="s">
        <v>331</v>
      </c>
      <c r="C55" t="s">
        <v>385</v>
      </c>
      <c r="E55">
        <v>30</v>
      </c>
      <c r="F55" s="26">
        <f t="shared" si="0"/>
        <v>6624.61</v>
      </c>
      <c r="G55" t="s">
        <v>0</v>
      </c>
    </row>
    <row r="56" spans="1:7" x14ac:dyDescent="0.35">
      <c r="A56" s="25">
        <v>45293</v>
      </c>
      <c r="B56" t="s">
        <v>331</v>
      </c>
      <c r="C56" t="s">
        <v>386</v>
      </c>
      <c r="E56">
        <v>30</v>
      </c>
      <c r="F56" s="26">
        <f t="shared" si="0"/>
        <v>6654.61</v>
      </c>
      <c r="G56" t="s">
        <v>0</v>
      </c>
    </row>
    <row r="57" spans="1:7" x14ac:dyDescent="0.35">
      <c r="A57" s="25">
        <v>45293</v>
      </c>
      <c r="B57" t="s">
        <v>331</v>
      </c>
      <c r="C57" t="s">
        <v>387</v>
      </c>
      <c r="E57">
        <v>30</v>
      </c>
      <c r="F57" s="26">
        <f t="shared" si="0"/>
        <v>6684.61</v>
      </c>
      <c r="G57" t="s">
        <v>0</v>
      </c>
    </row>
    <row r="58" spans="1:7" x14ac:dyDescent="0.35">
      <c r="A58" s="25">
        <v>45293</v>
      </c>
      <c r="B58" t="s">
        <v>331</v>
      </c>
      <c r="C58" t="s">
        <v>388</v>
      </c>
      <c r="E58">
        <v>30</v>
      </c>
      <c r="F58" s="26">
        <f t="shared" si="0"/>
        <v>6714.61</v>
      </c>
      <c r="G58" t="s">
        <v>0</v>
      </c>
    </row>
    <row r="59" spans="1:7" x14ac:dyDescent="0.35">
      <c r="A59" s="25">
        <v>45293</v>
      </c>
      <c r="B59" t="s">
        <v>331</v>
      </c>
      <c r="C59" t="s">
        <v>389</v>
      </c>
      <c r="E59">
        <v>30</v>
      </c>
      <c r="F59" s="26">
        <f t="shared" si="0"/>
        <v>6744.61</v>
      </c>
      <c r="G59" t="s">
        <v>0</v>
      </c>
    </row>
    <row r="60" spans="1:7" x14ac:dyDescent="0.35">
      <c r="A60" s="25">
        <v>45293</v>
      </c>
      <c r="B60" t="s">
        <v>331</v>
      </c>
      <c r="C60" t="s">
        <v>390</v>
      </c>
      <c r="E60">
        <v>30</v>
      </c>
      <c r="F60" s="26">
        <f t="shared" si="0"/>
        <v>6774.61</v>
      </c>
      <c r="G60" t="s">
        <v>0</v>
      </c>
    </row>
    <row r="61" spans="1:7" x14ac:dyDescent="0.35">
      <c r="A61" s="25">
        <v>45293</v>
      </c>
      <c r="B61" t="s">
        <v>331</v>
      </c>
      <c r="C61" t="s">
        <v>391</v>
      </c>
      <c r="E61">
        <v>30</v>
      </c>
      <c r="F61" s="26">
        <f t="shared" si="0"/>
        <v>6804.61</v>
      </c>
      <c r="G61" t="s">
        <v>0</v>
      </c>
    </row>
    <row r="62" spans="1:7" x14ac:dyDescent="0.35">
      <c r="A62" s="25">
        <v>45293</v>
      </c>
      <c r="B62" t="s">
        <v>331</v>
      </c>
      <c r="C62" t="s">
        <v>392</v>
      </c>
      <c r="E62">
        <v>30</v>
      </c>
      <c r="F62" s="26">
        <f t="shared" si="0"/>
        <v>6834.61</v>
      </c>
      <c r="G62" t="s">
        <v>0</v>
      </c>
    </row>
    <row r="63" spans="1:7" x14ac:dyDescent="0.35">
      <c r="A63" s="25">
        <v>45293</v>
      </c>
      <c r="B63" t="s">
        <v>331</v>
      </c>
      <c r="C63" t="s">
        <v>393</v>
      </c>
      <c r="E63">
        <v>30</v>
      </c>
      <c r="F63" s="26">
        <f t="shared" si="0"/>
        <v>6864.61</v>
      </c>
      <c r="G63" t="s">
        <v>0</v>
      </c>
    </row>
    <row r="64" spans="1:7" x14ac:dyDescent="0.35">
      <c r="A64" s="25">
        <v>45293</v>
      </c>
      <c r="B64" t="s">
        <v>331</v>
      </c>
      <c r="C64" t="s">
        <v>394</v>
      </c>
      <c r="E64">
        <v>30</v>
      </c>
      <c r="F64" s="26">
        <f t="shared" si="0"/>
        <v>6894.61</v>
      </c>
      <c r="G64" t="s">
        <v>0</v>
      </c>
    </row>
    <row r="65" spans="1:7" x14ac:dyDescent="0.35">
      <c r="A65" s="25">
        <v>45293</v>
      </c>
      <c r="B65" t="s">
        <v>331</v>
      </c>
      <c r="C65" t="s">
        <v>395</v>
      </c>
      <c r="E65">
        <v>30</v>
      </c>
      <c r="F65" s="26">
        <f t="shared" si="0"/>
        <v>6924.61</v>
      </c>
      <c r="G65" t="s">
        <v>0</v>
      </c>
    </row>
    <row r="66" spans="1:7" x14ac:dyDescent="0.35">
      <c r="A66" s="25">
        <v>45293</v>
      </c>
      <c r="B66" t="s">
        <v>331</v>
      </c>
      <c r="C66" t="s">
        <v>396</v>
      </c>
      <c r="E66">
        <v>30</v>
      </c>
      <c r="F66" s="26">
        <f t="shared" si="0"/>
        <v>6954.61</v>
      </c>
      <c r="G66" t="s">
        <v>0</v>
      </c>
    </row>
    <row r="67" spans="1:7" x14ac:dyDescent="0.35">
      <c r="A67" s="25">
        <v>45293</v>
      </c>
      <c r="B67" t="s">
        <v>331</v>
      </c>
      <c r="C67" t="s">
        <v>397</v>
      </c>
      <c r="E67">
        <v>30</v>
      </c>
      <c r="F67" s="26">
        <f t="shared" si="0"/>
        <v>6984.61</v>
      </c>
      <c r="G67" t="s">
        <v>0</v>
      </c>
    </row>
    <row r="68" spans="1:7" x14ac:dyDescent="0.35">
      <c r="A68" s="25">
        <v>45293</v>
      </c>
      <c r="B68" t="s">
        <v>331</v>
      </c>
      <c r="C68" t="s">
        <v>398</v>
      </c>
      <c r="E68">
        <v>30</v>
      </c>
      <c r="F68" s="26">
        <f t="shared" ref="F68:F131" si="1">F67+E68-D68</f>
        <v>7014.61</v>
      </c>
      <c r="G68" t="s">
        <v>0</v>
      </c>
    </row>
    <row r="69" spans="1:7" x14ac:dyDescent="0.35">
      <c r="A69" s="25">
        <v>45293</v>
      </c>
      <c r="B69" t="s">
        <v>331</v>
      </c>
      <c r="C69" t="s">
        <v>399</v>
      </c>
      <c r="E69">
        <v>30</v>
      </c>
      <c r="F69" s="26">
        <f t="shared" si="1"/>
        <v>7044.61</v>
      </c>
      <c r="G69" t="s">
        <v>0</v>
      </c>
    </row>
    <row r="70" spans="1:7" x14ac:dyDescent="0.35">
      <c r="A70" s="25">
        <v>45293</v>
      </c>
      <c r="B70" t="s">
        <v>331</v>
      </c>
      <c r="C70" t="s">
        <v>400</v>
      </c>
      <c r="E70">
        <v>30</v>
      </c>
      <c r="F70" s="26">
        <f t="shared" si="1"/>
        <v>7074.61</v>
      </c>
      <c r="G70" t="s">
        <v>0</v>
      </c>
    </row>
    <row r="71" spans="1:7" x14ac:dyDescent="0.35">
      <c r="A71" s="25">
        <v>45293</v>
      </c>
      <c r="B71" t="s">
        <v>331</v>
      </c>
      <c r="C71" t="s">
        <v>401</v>
      </c>
      <c r="E71">
        <v>30</v>
      </c>
      <c r="F71" s="26">
        <f t="shared" si="1"/>
        <v>7104.61</v>
      </c>
      <c r="G71" t="s">
        <v>0</v>
      </c>
    </row>
    <row r="72" spans="1:7" x14ac:dyDescent="0.35">
      <c r="A72" s="25">
        <v>45293</v>
      </c>
      <c r="B72" t="s">
        <v>331</v>
      </c>
      <c r="C72" t="s">
        <v>402</v>
      </c>
      <c r="E72">
        <v>30</v>
      </c>
      <c r="F72" s="26">
        <f t="shared" si="1"/>
        <v>7134.61</v>
      </c>
      <c r="G72" t="s">
        <v>0</v>
      </c>
    </row>
    <row r="73" spans="1:7" x14ac:dyDescent="0.35">
      <c r="A73" s="25">
        <v>45293</v>
      </c>
      <c r="B73" t="s">
        <v>331</v>
      </c>
      <c r="C73" t="s">
        <v>403</v>
      </c>
      <c r="E73">
        <v>30</v>
      </c>
      <c r="F73" s="26">
        <f t="shared" si="1"/>
        <v>7164.61</v>
      </c>
      <c r="G73" t="s">
        <v>0</v>
      </c>
    </row>
    <row r="74" spans="1:7" x14ac:dyDescent="0.35">
      <c r="A74" s="25">
        <v>45293</v>
      </c>
      <c r="B74" t="s">
        <v>331</v>
      </c>
      <c r="C74" t="s">
        <v>404</v>
      </c>
      <c r="E74">
        <v>30</v>
      </c>
      <c r="F74" s="26">
        <f t="shared" si="1"/>
        <v>7194.61</v>
      </c>
      <c r="G74" t="s">
        <v>0</v>
      </c>
    </row>
    <row r="75" spans="1:7" x14ac:dyDescent="0.35">
      <c r="A75" s="25">
        <v>45293</v>
      </c>
      <c r="B75" t="s">
        <v>331</v>
      </c>
      <c r="C75" t="s">
        <v>405</v>
      </c>
      <c r="E75">
        <v>30</v>
      </c>
      <c r="F75" s="26">
        <f t="shared" si="1"/>
        <v>7224.61</v>
      </c>
      <c r="G75" t="s">
        <v>0</v>
      </c>
    </row>
    <row r="76" spans="1:7" x14ac:dyDescent="0.35">
      <c r="A76" s="25">
        <v>45293</v>
      </c>
      <c r="B76" t="s">
        <v>331</v>
      </c>
      <c r="C76" t="s">
        <v>406</v>
      </c>
      <c r="E76">
        <v>30</v>
      </c>
      <c r="F76" s="26">
        <f t="shared" si="1"/>
        <v>7254.61</v>
      </c>
      <c r="G76" t="s">
        <v>0</v>
      </c>
    </row>
    <row r="77" spans="1:7" x14ac:dyDescent="0.35">
      <c r="A77" s="25">
        <v>45293</v>
      </c>
      <c r="B77" t="s">
        <v>331</v>
      </c>
      <c r="C77" t="s">
        <v>407</v>
      </c>
      <c r="E77">
        <v>30</v>
      </c>
      <c r="F77" s="26">
        <f t="shared" si="1"/>
        <v>7284.61</v>
      </c>
      <c r="G77" t="s">
        <v>0</v>
      </c>
    </row>
    <row r="78" spans="1:7" x14ac:dyDescent="0.35">
      <c r="A78" s="25">
        <v>45293</v>
      </c>
      <c r="B78" t="s">
        <v>331</v>
      </c>
      <c r="C78" t="s">
        <v>408</v>
      </c>
      <c r="E78">
        <v>30</v>
      </c>
      <c r="F78" s="26">
        <f t="shared" si="1"/>
        <v>7314.61</v>
      </c>
      <c r="G78" t="s">
        <v>0</v>
      </c>
    </row>
    <row r="79" spans="1:7" x14ac:dyDescent="0.35">
      <c r="A79" s="25">
        <v>45293</v>
      </c>
      <c r="B79" t="s">
        <v>331</v>
      </c>
      <c r="C79" t="s">
        <v>409</v>
      </c>
      <c r="E79">
        <v>30</v>
      </c>
      <c r="F79" s="26">
        <f t="shared" si="1"/>
        <v>7344.61</v>
      </c>
      <c r="G79" t="s">
        <v>0</v>
      </c>
    </row>
    <row r="80" spans="1:7" x14ac:dyDescent="0.35">
      <c r="A80" s="25">
        <v>45293</v>
      </c>
      <c r="B80" t="s">
        <v>331</v>
      </c>
      <c r="C80" t="s">
        <v>410</v>
      </c>
      <c r="E80">
        <v>30</v>
      </c>
      <c r="F80" s="26">
        <f t="shared" si="1"/>
        <v>7374.61</v>
      </c>
      <c r="G80" t="s">
        <v>0</v>
      </c>
    </row>
    <row r="81" spans="1:7" x14ac:dyDescent="0.35">
      <c r="A81" s="25">
        <v>45293</v>
      </c>
      <c r="B81" t="s">
        <v>331</v>
      </c>
      <c r="C81" t="s">
        <v>411</v>
      </c>
      <c r="E81">
        <v>35</v>
      </c>
      <c r="F81" s="26">
        <f t="shared" si="1"/>
        <v>7409.61</v>
      </c>
      <c r="G81" t="s">
        <v>0</v>
      </c>
    </row>
    <row r="82" spans="1:7" x14ac:dyDescent="0.35">
      <c r="A82" s="25">
        <v>45293</v>
      </c>
      <c r="B82" t="s">
        <v>331</v>
      </c>
      <c r="C82" t="s">
        <v>412</v>
      </c>
      <c r="E82">
        <v>30</v>
      </c>
      <c r="F82" s="26">
        <f t="shared" si="1"/>
        <v>7439.61</v>
      </c>
      <c r="G82" t="s">
        <v>0</v>
      </c>
    </row>
    <row r="83" spans="1:7" x14ac:dyDescent="0.35">
      <c r="A83" s="25">
        <v>45293</v>
      </c>
      <c r="B83" t="s">
        <v>331</v>
      </c>
      <c r="C83" t="s">
        <v>413</v>
      </c>
      <c r="E83">
        <v>30</v>
      </c>
      <c r="F83" s="26">
        <f t="shared" si="1"/>
        <v>7469.61</v>
      </c>
      <c r="G83" t="s">
        <v>0</v>
      </c>
    </row>
    <row r="84" spans="1:7" x14ac:dyDescent="0.35">
      <c r="A84" s="25">
        <v>45293</v>
      </c>
      <c r="B84" t="s">
        <v>331</v>
      </c>
      <c r="C84" t="s">
        <v>414</v>
      </c>
      <c r="E84">
        <v>30</v>
      </c>
      <c r="F84" s="26">
        <f t="shared" si="1"/>
        <v>7499.61</v>
      </c>
      <c r="G84" t="s">
        <v>0</v>
      </c>
    </row>
    <row r="85" spans="1:7" x14ac:dyDescent="0.35">
      <c r="A85" s="25">
        <v>45293</v>
      </c>
      <c r="B85" t="s">
        <v>331</v>
      </c>
      <c r="C85" t="s">
        <v>415</v>
      </c>
      <c r="E85">
        <v>30</v>
      </c>
      <c r="F85" s="26">
        <f t="shared" si="1"/>
        <v>7529.61</v>
      </c>
      <c r="G85" t="s">
        <v>0</v>
      </c>
    </row>
    <row r="86" spans="1:7" x14ac:dyDescent="0.35">
      <c r="A86" s="25">
        <v>45293</v>
      </c>
      <c r="B86" t="s">
        <v>331</v>
      </c>
      <c r="C86" t="s">
        <v>416</v>
      </c>
      <c r="E86">
        <v>30</v>
      </c>
      <c r="F86" s="26">
        <f t="shared" si="1"/>
        <v>7559.61</v>
      </c>
      <c r="G86" t="s">
        <v>0</v>
      </c>
    </row>
    <row r="87" spans="1:7" x14ac:dyDescent="0.35">
      <c r="A87" s="25">
        <v>45293</v>
      </c>
      <c r="B87" t="s">
        <v>331</v>
      </c>
      <c r="C87" t="s">
        <v>417</v>
      </c>
      <c r="E87">
        <v>30</v>
      </c>
      <c r="F87" s="26">
        <f t="shared" si="1"/>
        <v>7589.61</v>
      </c>
      <c r="G87" t="s">
        <v>0</v>
      </c>
    </row>
    <row r="88" spans="1:7" x14ac:dyDescent="0.35">
      <c r="A88" s="25">
        <v>45293</v>
      </c>
      <c r="B88" t="s">
        <v>331</v>
      </c>
      <c r="C88" t="s">
        <v>418</v>
      </c>
      <c r="E88">
        <v>30</v>
      </c>
      <c r="F88" s="26">
        <f t="shared" si="1"/>
        <v>7619.61</v>
      </c>
      <c r="G88" t="s">
        <v>0</v>
      </c>
    </row>
    <row r="89" spans="1:7" x14ac:dyDescent="0.35">
      <c r="A89" s="25">
        <v>45293</v>
      </c>
      <c r="B89" t="s">
        <v>331</v>
      </c>
      <c r="C89" t="s">
        <v>419</v>
      </c>
      <c r="E89">
        <v>30</v>
      </c>
      <c r="F89" s="26">
        <f t="shared" si="1"/>
        <v>7649.61</v>
      </c>
      <c r="G89" t="s">
        <v>0</v>
      </c>
    </row>
    <row r="90" spans="1:7" x14ac:dyDescent="0.35">
      <c r="A90" s="25">
        <v>45293</v>
      </c>
      <c r="B90" t="s">
        <v>331</v>
      </c>
      <c r="C90" t="s">
        <v>420</v>
      </c>
      <c r="E90">
        <v>30</v>
      </c>
      <c r="F90" s="26">
        <f t="shared" si="1"/>
        <v>7679.61</v>
      </c>
      <c r="G90" t="s">
        <v>0</v>
      </c>
    </row>
    <row r="91" spans="1:7" x14ac:dyDescent="0.35">
      <c r="A91" s="25">
        <v>45293</v>
      </c>
      <c r="B91" t="s">
        <v>331</v>
      </c>
      <c r="C91" t="s">
        <v>421</v>
      </c>
      <c r="E91">
        <v>30</v>
      </c>
      <c r="F91" s="26">
        <f t="shared" si="1"/>
        <v>7709.61</v>
      </c>
      <c r="G91" t="s">
        <v>0</v>
      </c>
    </row>
    <row r="92" spans="1:7" x14ac:dyDescent="0.35">
      <c r="A92" s="25">
        <v>45293</v>
      </c>
      <c r="B92" t="s">
        <v>331</v>
      </c>
      <c r="C92" t="s">
        <v>422</v>
      </c>
      <c r="E92">
        <v>30</v>
      </c>
      <c r="F92" s="26">
        <f t="shared" si="1"/>
        <v>7739.61</v>
      </c>
      <c r="G92" t="s">
        <v>0</v>
      </c>
    </row>
    <row r="93" spans="1:7" x14ac:dyDescent="0.35">
      <c r="A93" s="25">
        <v>45293</v>
      </c>
      <c r="B93" t="s">
        <v>331</v>
      </c>
      <c r="C93" t="s">
        <v>423</v>
      </c>
      <c r="E93">
        <v>30</v>
      </c>
      <c r="F93" s="26">
        <f t="shared" si="1"/>
        <v>7769.61</v>
      </c>
      <c r="G93" t="s">
        <v>0</v>
      </c>
    </row>
    <row r="94" spans="1:7" x14ac:dyDescent="0.35">
      <c r="A94" s="25">
        <v>45293</v>
      </c>
      <c r="B94" t="s">
        <v>331</v>
      </c>
      <c r="C94" t="s">
        <v>424</v>
      </c>
      <c r="E94">
        <v>30</v>
      </c>
      <c r="F94" s="26">
        <f t="shared" si="1"/>
        <v>7799.61</v>
      </c>
      <c r="G94" t="s">
        <v>0</v>
      </c>
    </row>
    <row r="95" spans="1:7" x14ac:dyDescent="0.35">
      <c r="A95" s="25">
        <v>45293</v>
      </c>
      <c r="B95" t="s">
        <v>331</v>
      </c>
      <c r="C95" t="s">
        <v>425</v>
      </c>
      <c r="E95">
        <v>30</v>
      </c>
      <c r="F95" s="26">
        <f t="shared" si="1"/>
        <v>7829.61</v>
      </c>
      <c r="G95" t="s">
        <v>0</v>
      </c>
    </row>
    <row r="96" spans="1:7" x14ac:dyDescent="0.35">
      <c r="A96" s="25">
        <v>45293</v>
      </c>
      <c r="B96" t="s">
        <v>331</v>
      </c>
      <c r="C96" t="s">
        <v>426</v>
      </c>
      <c r="E96">
        <v>30</v>
      </c>
      <c r="F96" s="26">
        <f t="shared" si="1"/>
        <v>7859.61</v>
      </c>
      <c r="G96" t="s">
        <v>0</v>
      </c>
    </row>
    <row r="97" spans="1:7" x14ac:dyDescent="0.35">
      <c r="A97" s="25">
        <v>45293</v>
      </c>
      <c r="B97" t="s">
        <v>331</v>
      </c>
      <c r="C97" t="s">
        <v>427</v>
      </c>
      <c r="E97">
        <v>30</v>
      </c>
      <c r="F97" s="26">
        <f t="shared" si="1"/>
        <v>7889.61</v>
      </c>
      <c r="G97" t="s">
        <v>0</v>
      </c>
    </row>
    <row r="98" spans="1:7" x14ac:dyDescent="0.35">
      <c r="A98" s="25">
        <v>45293</v>
      </c>
      <c r="B98" t="s">
        <v>331</v>
      </c>
      <c r="C98" t="s">
        <v>428</v>
      </c>
      <c r="E98">
        <v>30</v>
      </c>
      <c r="F98" s="26">
        <f t="shared" si="1"/>
        <v>7919.61</v>
      </c>
      <c r="G98" t="s">
        <v>0</v>
      </c>
    </row>
    <row r="99" spans="1:7" x14ac:dyDescent="0.35">
      <c r="A99" s="25">
        <v>45293</v>
      </c>
      <c r="B99" t="s">
        <v>331</v>
      </c>
      <c r="C99" t="s">
        <v>429</v>
      </c>
      <c r="E99">
        <v>30</v>
      </c>
      <c r="F99" s="26">
        <f t="shared" si="1"/>
        <v>7949.61</v>
      </c>
      <c r="G99" t="s">
        <v>0</v>
      </c>
    </row>
    <row r="100" spans="1:7" x14ac:dyDescent="0.35">
      <c r="A100" s="25">
        <v>45293</v>
      </c>
      <c r="B100" t="s">
        <v>331</v>
      </c>
      <c r="C100" t="s">
        <v>430</v>
      </c>
      <c r="E100">
        <v>30</v>
      </c>
      <c r="F100" s="26">
        <f t="shared" si="1"/>
        <v>7979.61</v>
      </c>
      <c r="G100" t="s">
        <v>0</v>
      </c>
    </row>
    <row r="101" spans="1:7" x14ac:dyDescent="0.35">
      <c r="A101" s="25">
        <v>45293</v>
      </c>
      <c r="B101" t="s">
        <v>331</v>
      </c>
      <c r="C101" t="s">
        <v>431</v>
      </c>
      <c r="E101">
        <v>30</v>
      </c>
      <c r="F101" s="26">
        <f t="shared" si="1"/>
        <v>8009.61</v>
      </c>
      <c r="G101" t="s">
        <v>0</v>
      </c>
    </row>
    <row r="102" spans="1:7" x14ac:dyDescent="0.35">
      <c r="A102" s="25">
        <v>45293</v>
      </c>
      <c r="B102" t="s">
        <v>331</v>
      </c>
      <c r="C102" t="s">
        <v>432</v>
      </c>
      <c r="E102">
        <v>30</v>
      </c>
      <c r="F102" s="26">
        <f t="shared" si="1"/>
        <v>8039.61</v>
      </c>
      <c r="G102" t="s">
        <v>0</v>
      </c>
    </row>
    <row r="103" spans="1:7" x14ac:dyDescent="0.35">
      <c r="A103" s="25">
        <v>45293</v>
      </c>
      <c r="B103" t="s">
        <v>331</v>
      </c>
      <c r="C103" t="s">
        <v>433</v>
      </c>
      <c r="E103">
        <v>30</v>
      </c>
      <c r="F103" s="26">
        <f t="shared" si="1"/>
        <v>8069.61</v>
      </c>
      <c r="G103" t="s">
        <v>0</v>
      </c>
    </row>
    <row r="104" spans="1:7" x14ac:dyDescent="0.35">
      <c r="A104" s="25">
        <v>45293</v>
      </c>
      <c r="B104" t="s">
        <v>331</v>
      </c>
      <c r="C104" t="s">
        <v>434</v>
      </c>
      <c r="E104">
        <v>30</v>
      </c>
      <c r="F104" s="26">
        <f t="shared" si="1"/>
        <v>8099.61</v>
      </c>
      <c r="G104" t="s">
        <v>0</v>
      </c>
    </row>
    <row r="105" spans="1:7" x14ac:dyDescent="0.35">
      <c r="A105" s="25">
        <v>45293</v>
      </c>
      <c r="B105" t="s">
        <v>331</v>
      </c>
      <c r="C105" t="s">
        <v>435</v>
      </c>
      <c r="E105">
        <v>50</v>
      </c>
      <c r="F105" s="26">
        <f t="shared" si="1"/>
        <v>8149.61</v>
      </c>
      <c r="G105" t="s">
        <v>0</v>
      </c>
    </row>
    <row r="106" spans="1:7" x14ac:dyDescent="0.35">
      <c r="A106" s="25">
        <v>45293</v>
      </c>
      <c r="B106" t="s">
        <v>331</v>
      </c>
      <c r="C106" t="s">
        <v>436</v>
      </c>
      <c r="E106">
        <v>30</v>
      </c>
      <c r="F106" s="26">
        <f t="shared" si="1"/>
        <v>8179.61</v>
      </c>
      <c r="G106" t="s">
        <v>0</v>
      </c>
    </row>
    <row r="107" spans="1:7" x14ac:dyDescent="0.35">
      <c r="A107" s="25">
        <v>45293</v>
      </c>
      <c r="B107" t="s">
        <v>331</v>
      </c>
      <c r="C107" t="s">
        <v>437</v>
      </c>
      <c r="E107">
        <v>30</v>
      </c>
      <c r="F107" s="26">
        <f t="shared" si="1"/>
        <v>8209.61</v>
      </c>
      <c r="G107" t="s">
        <v>0</v>
      </c>
    </row>
    <row r="108" spans="1:7" x14ac:dyDescent="0.35">
      <c r="A108" s="25">
        <v>45293</v>
      </c>
      <c r="B108" t="s">
        <v>331</v>
      </c>
      <c r="C108" t="s">
        <v>438</v>
      </c>
      <c r="E108">
        <v>30</v>
      </c>
      <c r="F108" s="26">
        <f t="shared" si="1"/>
        <v>8239.61</v>
      </c>
      <c r="G108" t="s">
        <v>0</v>
      </c>
    </row>
    <row r="109" spans="1:7" x14ac:dyDescent="0.35">
      <c r="A109" s="25">
        <v>45293</v>
      </c>
      <c r="B109" t="s">
        <v>331</v>
      </c>
      <c r="C109" t="s">
        <v>439</v>
      </c>
      <c r="E109">
        <v>30</v>
      </c>
      <c r="F109" s="26">
        <f t="shared" si="1"/>
        <v>8269.61</v>
      </c>
      <c r="G109" t="s">
        <v>0</v>
      </c>
    </row>
    <row r="110" spans="1:7" x14ac:dyDescent="0.35">
      <c r="A110" s="25">
        <v>45293</v>
      </c>
      <c r="B110" t="s">
        <v>331</v>
      </c>
      <c r="C110" t="s">
        <v>440</v>
      </c>
      <c r="E110">
        <v>30</v>
      </c>
      <c r="F110" s="26">
        <f t="shared" si="1"/>
        <v>8299.61</v>
      </c>
      <c r="G110" t="s">
        <v>0</v>
      </c>
    </row>
    <row r="111" spans="1:7" x14ac:dyDescent="0.35">
      <c r="A111" s="25">
        <v>45293</v>
      </c>
      <c r="B111" t="s">
        <v>331</v>
      </c>
      <c r="C111" t="s">
        <v>441</v>
      </c>
      <c r="E111">
        <v>30</v>
      </c>
      <c r="F111" s="26">
        <f t="shared" si="1"/>
        <v>8329.61</v>
      </c>
      <c r="G111" t="s">
        <v>0</v>
      </c>
    </row>
    <row r="112" spans="1:7" x14ac:dyDescent="0.35">
      <c r="A112" s="25">
        <v>45293</v>
      </c>
      <c r="B112" t="s">
        <v>331</v>
      </c>
      <c r="C112" t="s">
        <v>442</v>
      </c>
      <c r="E112">
        <v>30</v>
      </c>
      <c r="F112" s="26">
        <f t="shared" si="1"/>
        <v>8359.61</v>
      </c>
      <c r="G112" t="s">
        <v>0</v>
      </c>
    </row>
    <row r="113" spans="1:7" x14ac:dyDescent="0.35">
      <c r="A113" s="25">
        <v>45293</v>
      </c>
      <c r="B113" t="s">
        <v>331</v>
      </c>
      <c r="C113" t="s">
        <v>443</v>
      </c>
      <c r="E113">
        <v>30</v>
      </c>
      <c r="F113" s="26">
        <f t="shared" si="1"/>
        <v>8389.61</v>
      </c>
      <c r="G113" t="s">
        <v>0</v>
      </c>
    </row>
    <row r="114" spans="1:7" x14ac:dyDescent="0.35">
      <c r="A114" s="25">
        <v>45293</v>
      </c>
      <c r="B114" t="s">
        <v>331</v>
      </c>
      <c r="C114" t="s">
        <v>444</v>
      </c>
      <c r="E114">
        <v>30</v>
      </c>
      <c r="F114" s="26">
        <f t="shared" si="1"/>
        <v>8419.61</v>
      </c>
      <c r="G114" t="s">
        <v>0</v>
      </c>
    </row>
    <row r="115" spans="1:7" x14ac:dyDescent="0.35">
      <c r="A115" s="25">
        <v>45293</v>
      </c>
      <c r="B115" t="s">
        <v>331</v>
      </c>
      <c r="C115" t="s">
        <v>445</v>
      </c>
      <c r="E115">
        <v>30</v>
      </c>
      <c r="F115" s="26">
        <f t="shared" si="1"/>
        <v>8449.61</v>
      </c>
      <c r="G115" t="s">
        <v>0</v>
      </c>
    </row>
    <row r="116" spans="1:7" x14ac:dyDescent="0.35">
      <c r="A116" s="25">
        <v>45293</v>
      </c>
      <c r="B116" t="s">
        <v>331</v>
      </c>
      <c r="C116" t="s">
        <v>446</v>
      </c>
      <c r="E116">
        <v>30</v>
      </c>
      <c r="F116" s="26">
        <f t="shared" si="1"/>
        <v>8479.61</v>
      </c>
      <c r="G116" t="s">
        <v>0</v>
      </c>
    </row>
    <row r="117" spans="1:7" x14ac:dyDescent="0.35">
      <c r="A117" s="25">
        <v>45293</v>
      </c>
      <c r="B117" t="s">
        <v>331</v>
      </c>
      <c r="C117" t="s">
        <v>447</v>
      </c>
      <c r="E117">
        <v>30</v>
      </c>
      <c r="F117" s="26">
        <f t="shared" si="1"/>
        <v>8509.61</v>
      </c>
      <c r="G117" t="s">
        <v>0</v>
      </c>
    </row>
    <row r="118" spans="1:7" x14ac:dyDescent="0.35">
      <c r="A118" s="25">
        <v>45293</v>
      </c>
      <c r="B118" t="s">
        <v>331</v>
      </c>
      <c r="C118" t="s">
        <v>448</v>
      </c>
      <c r="E118">
        <v>30</v>
      </c>
      <c r="F118" s="26">
        <f t="shared" si="1"/>
        <v>8539.61</v>
      </c>
      <c r="G118" t="s">
        <v>0</v>
      </c>
    </row>
    <row r="119" spans="1:7" x14ac:dyDescent="0.35">
      <c r="A119" s="25">
        <v>45293</v>
      </c>
      <c r="B119" t="s">
        <v>331</v>
      </c>
      <c r="C119" t="s">
        <v>449</v>
      </c>
      <c r="E119">
        <v>30</v>
      </c>
      <c r="F119" s="26">
        <f t="shared" si="1"/>
        <v>8569.61</v>
      </c>
      <c r="G119" t="s">
        <v>0</v>
      </c>
    </row>
    <row r="120" spans="1:7" x14ac:dyDescent="0.35">
      <c r="A120" s="25">
        <v>45293</v>
      </c>
      <c r="B120" t="s">
        <v>331</v>
      </c>
      <c r="C120" t="s">
        <v>450</v>
      </c>
      <c r="E120">
        <v>30</v>
      </c>
      <c r="F120" s="26">
        <f t="shared" si="1"/>
        <v>8599.61</v>
      </c>
      <c r="G120" t="s">
        <v>0</v>
      </c>
    </row>
    <row r="121" spans="1:7" x14ac:dyDescent="0.35">
      <c r="A121" s="25">
        <v>45293</v>
      </c>
      <c r="B121" t="s">
        <v>331</v>
      </c>
      <c r="C121" t="s">
        <v>451</v>
      </c>
      <c r="E121">
        <v>30</v>
      </c>
      <c r="F121" s="26">
        <f t="shared" si="1"/>
        <v>8629.61</v>
      </c>
      <c r="G121" t="s">
        <v>0</v>
      </c>
    </row>
    <row r="122" spans="1:7" x14ac:dyDescent="0.35">
      <c r="A122" s="25">
        <v>45293</v>
      </c>
      <c r="B122" t="s">
        <v>331</v>
      </c>
      <c r="C122" t="s">
        <v>452</v>
      </c>
      <c r="E122">
        <v>30</v>
      </c>
      <c r="F122" s="26">
        <f t="shared" si="1"/>
        <v>8659.61</v>
      </c>
      <c r="G122" t="s">
        <v>0</v>
      </c>
    </row>
    <row r="123" spans="1:7" x14ac:dyDescent="0.35">
      <c r="A123" s="25">
        <v>45293</v>
      </c>
      <c r="B123" t="s">
        <v>331</v>
      </c>
      <c r="C123" t="s">
        <v>453</v>
      </c>
      <c r="E123">
        <v>30</v>
      </c>
      <c r="F123" s="26">
        <f t="shared" si="1"/>
        <v>8689.61</v>
      </c>
      <c r="G123" t="s">
        <v>0</v>
      </c>
    </row>
    <row r="124" spans="1:7" x14ac:dyDescent="0.35">
      <c r="A124" s="25">
        <v>45293</v>
      </c>
      <c r="B124" t="s">
        <v>331</v>
      </c>
      <c r="C124" t="s">
        <v>454</v>
      </c>
      <c r="E124">
        <v>30</v>
      </c>
      <c r="F124" s="26">
        <f t="shared" si="1"/>
        <v>8719.61</v>
      </c>
      <c r="G124" t="s">
        <v>0</v>
      </c>
    </row>
    <row r="125" spans="1:7" x14ac:dyDescent="0.35">
      <c r="A125" s="25">
        <v>45293</v>
      </c>
      <c r="B125" t="s">
        <v>331</v>
      </c>
      <c r="C125" t="s">
        <v>455</v>
      </c>
      <c r="E125">
        <v>30</v>
      </c>
      <c r="F125" s="26">
        <f t="shared" si="1"/>
        <v>8749.61</v>
      </c>
      <c r="G125" t="s">
        <v>0</v>
      </c>
    </row>
    <row r="126" spans="1:7" x14ac:dyDescent="0.35">
      <c r="A126" s="25">
        <v>45293</v>
      </c>
      <c r="B126" t="s">
        <v>331</v>
      </c>
      <c r="C126" t="s">
        <v>456</v>
      </c>
      <c r="E126">
        <v>30</v>
      </c>
      <c r="F126" s="26">
        <f t="shared" si="1"/>
        <v>8779.61</v>
      </c>
      <c r="G126" t="s">
        <v>0</v>
      </c>
    </row>
    <row r="127" spans="1:7" x14ac:dyDescent="0.35">
      <c r="A127" s="25">
        <v>45293</v>
      </c>
      <c r="B127" t="s">
        <v>331</v>
      </c>
      <c r="C127" t="s">
        <v>457</v>
      </c>
      <c r="E127">
        <v>30</v>
      </c>
      <c r="F127" s="26">
        <f t="shared" si="1"/>
        <v>8809.61</v>
      </c>
      <c r="G127" t="s">
        <v>0</v>
      </c>
    </row>
    <row r="128" spans="1:7" x14ac:dyDescent="0.35">
      <c r="A128" s="25">
        <v>45293</v>
      </c>
      <c r="B128" t="s">
        <v>331</v>
      </c>
      <c r="C128" t="s">
        <v>458</v>
      </c>
      <c r="E128">
        <v>30</v>
      </c>
      <c r="F128" s="26">
        <f t="shared" si="1"/>
        <v>8839.61</v>
      </c>
      <c r="G128" t="s">
        <v>0</v>
      </c>
    </row>
    <row r="129" spans="1:7" x14ac:dyDescent="0.35">
      <c r="A129" s="25">
        <v>45293</v>
      </c>
      <c r="B129" t="s">
        <v>331</v>
      </c>
      <c r="C129" t="s">
        <v>459</v>
      </c>
      <c r="E129">
        <v>30</v>
      </c>
      <c r="F129" s="26">
        <f t="shared" si="1"/>
        <v>8869.61</v>
      </c>
      <c r="G129" t="s">
        <v>0</v>
      </c>
    </row>
    <row r="130" spans="1:7" x14ac:dyDescent="0.35">
      <c r="A130" s="25">
        <v>45293</v>
      </c>
      <c r="B130" t="s">
        <v>331</v>
      </c>
      <c r="C130" t="s">
        <v>460</v>
      </c>
      <c r="E130">
        <v>30</v>
      </c>
      <c r="F130" s="26">
        <f t="shared" si="1"/>
        <v>8899.61</v>
      </c>
      <c r="G130" t="s">
        <v>0</v>
      </c>
    </row>
    <row r="131" spans="1:7" x14ac:dyDescent="0.35">
      <c r="A131" s="25">
        <v>45293</v>
      </c>
      <c r="B131" t="s">
        <v>331</v>
      </c>
      <c r="C131" t="s">
        <v>461</v>
      </c>
      <c r="E131">
        <v>29.08</v>
      </c>
      <c r="F131" s="26">
        <f t="shared" si="1"/>
        <v>8928.69</v>
      </c>
      <c r="G131" t="s">
        <v>0</v>
      </c>
    </row>
    <row r="132" spans="1:7" x14ac:dyDescent="0.35">
      <c r="A132" s="25">
        <v>45294</v>
      </c>
      <c r="B132" t="s">
        <v>331</v>
      </c>
      <c r="C132" t="s">
        <v>462</v>
      </c>
      <c r="E132">
        <v>30</v>
      </c>
      <c r="F132" s="26">
        <f t="shared" ref="F132:F195" si="2">F131+E132-D132</f>
        <v>8958.69</v>
      </c>
      <c r="G132" t="s">
        <v>0</v>
      </c>
    </row>
    <row r="133" spans="1:7" x14ac:dyDescent="0.35">
      <c r="A133" s="25">
        <v>45294</v>
      </c>
      <c r="B133" t="s">
        <v>331</v>
      </c>
      <c r="C133" t="s">
        <v>463</v>
      </c>
      <c r="E133">
        <v>30</v>
      </c>
      <c r="F133" s="26">
        <f t="shared" si="2"/>
        <v>8988.69</v>
      </c>
      <c r="G133" t="s">
        <v>0</v>
      </c>
    </row>
    <row r="134" spans="1:7" x14ac:dyDescent="0.35">
      <c r="A134" s="25">
        <v>45294</v>
      </c>
      <c r="B134" t="s">
        <v>331</v>
      </c>
      <c r="C134" t="s">
        <v>464</v>
      </c>
      <c r="E134">
        <v>30</v>
      </c>
      <c r="F134" s="26">
        <f t="shared" si="2"/>
        <v>9018.69</v>
      </c>
      <c r="G134" t="s">
        <v>0</v>
      </c>
    </row>
    <row r="135" spans="1:7" x14ac:dyDescent="0.35">
      <c r="A135" s="25">
        <v>45295</v>
      </c>
      <c r="B135" t="s">
        <v>331</v>
      </c>
      <c r="C135" t="s">
        <v>465</v>
      </c>
      <c r="E135">
        <v>30</v>
      </c>
      <c r="F135" s="26">
        <f t="shared" si="2"/>
        <v>9048.69</v>
      </c>
      <c r="G135" t="s">
        <v>0</v>
      </c>
    </row>
    <row r="136" spans="1:7" x14ac:dyDescent="0.35">
      <c r="A136" s="25">
        <v>45295</v>
      </c>
      <c r="B136" t="s">
        <v>331</v>
      </c>
      <c r="C136" t="s">
        <v>461</v>
      </c>
      <c r="E136">
        <v>87.15</v>
      </c>
      <c r="F136" s="26">
        <f t="shared" si="2"/>
        <v>9135.84</v>
      </c>
      <c r="G136" t="s">
        <v>0</v>
      </c>
    </row>
    <row r="137" spans="1:7" x14ac:dyDescent="0.35">
      <c r="A137" s="25">
        <v>45296</v>
      </c>
      <c r="B137" t="s">
        <v>331</v>
      </c>
      <c r="C137" t="s">
        <v>466</v>
      </c>
      <c r="E137">
        <v>30</v>
      </c>
      <c r="F137" s="26">
        <f t="shared" si="2"/>
        <v>9165.84</v>
      </c>
      <c r="G137" t="s">
        <v>0</v>
      </c>
    </row>
    <row r="138" spans="1:7" x14ac:dyDescent="0.35">
      <c r="A138" s="25">
        <v>45296</v>
      </c>
      <c r="B138" t="s">
        <v>331</v>
      </c>
      <c r="C138" t="s">
        <v>467</v>
      </c>
      <c r="E138">
        <v>30</v>
      </c>
      <c r="F138" s="26">
        <f t="shared" si="2"/>
        <v>9195.84</v>
      </c>
      <c r="G138" t="s">
        <v>0</v>
      </c>
    </row>
    <row r="139" spans="1:7" x14ac:dyDescent="0.35">
      <c r="A139" s="25">
        <v>45296</v>
      </c>
      <c r="B139" t="s">
        <v>331</v>
      </c>
      <c r="C139" t="s">
        <v>468</v>
      </c>
      <c r="E139">
        <v>30</v>
      </c>
      <c r="F139" s="26">
        <f t="shared" si="2"/>
        <v>9225.84</v>
      </c>
      <c r="G139" t="s">
        <v>0</v>
      </c>
    </row>
    <row r="140" spans="1:7" x14ac:dyDescent="0.35">
      <c r="A140" s="25">
        <v>45296</v>
      </c>
      <c r="B140" t="s">
        <v>331</v>
      </c>
      <c r="C140" t="s">
        <v>469</v>
      </c>
      <c r="E140">
        <v>30</v>
      </c>
      <c r="F140" s="26">
        <f t="shared" si="2"/>
        <v>9255.84</v>
      </c>
      <c r="G140" t="s">
        <v>0</v>
      </c>
    </row>
    <row r="141" spans="1:7" x14ac:dyDescent="0.35">
      <c r="A141" s="25">
        <v>45296</v>
      </c>
      <c r="B141" t="s">
        <v>331</v>
      </c>
      <c r="C141" t="s">
        <v>461</v>
      </c>
      <c r="E141">
        <v>146.15</v>
      </c>
      <c r="F141" s="26">
        <f t="shared" si="2"/>
        <v>9401.99</v>
      </c>
      <c r="G141" t="s">
        <v>0</v>
      </c>
    </row>
    <row r="142" spans="1:7" x14ac:dyDescent="0.35">
      <c r="A142" s="25">
        <v>45296</v>
      </c>
      <c r="B142" t="s">
        <v>331</v>
      </c>
      <c r="C142" t="s">
        <v>470</v>
      </c>
      <c r="E142">
        <v>30</v>
      </c>
      <c r="F142" s="26">
        <f t="shared" si="2"/>
        <v>9431.99</v>
      </c>
      <c r="G142" t="s">
        <v>0</v>
      </c>
    </row>
    <row r="143" spans="1:7" x14ac:dyDescent="0.35">
      <c r="A143" s="25">
        <v>45296</v>
      </c>
      <c r="B143" t="s">
        <v>331</v>
      </c>
      <c r="C143" t="s">
        <v>471</v>
      </c>
      <c r="E143">
        <v>30</v>
      </c>
      <c r="F143" s="26">
        <f t="shared" si="2"/>
        <v>9461.99</v>
      </c>
      <c r="G143" t="s">
        <v>0</v>
      </c>
    </row>
    <row r="144" spans="1:7" x14ac:dyDescent="0.35">
      <c r="A144" s="25">
        <v>45299</v>
      </c>
      <c r="B144" t="s">
        <v>331</v>
      </c>
      <c r="C144" t="s">
        <v>472</v>
      </c>
      <c r="E144">
        <v>30</v>
      </c>
      <c r="F144" s="26">
        <f t="shared" si="2"/>
        <v>9491.99</v>
      </c>
      <c r="G144" t="s">
        <v>0</v>
      </c>
    </row>
    <row r="145" spans="1:7" x14ac:dyDescent="0.35">
      <c r="A145" s="25">
        <v>45299</v>
      </c>
      <c r="B145" t="s">
        <v>331</v>
      </c>
      <c r="C145" t="s">
        <v>473</v>
      </c>
      <c r="E145">
        <v>30</v>
      </c>
      <c r="F145" s="26">
        <f t="shared" si="2"/>
        <v>9521.99</v>
      </c>
      <c r="G145" t="s">
        <v>0</v>
      </c>
    </row>
    <row r="146" spans="1:7" x14ac:dyDescent="0.35">
      <c r="A146" s="25">
        <v>45299</v>
      </c>
      <c r="B146" t="s">
        <v>331</v>
      </c>
      <c r="C146" t="s">
        <v>474</v>
      </c>
      <c r="E146">
        <v>30</v>
      </c>
      <c r="F146" s="26">
        <f t="shared" si="2"/>
        <v>9551.99</v>
      </c>
      <c r="G146" t="s">
        <v>0</v>
      </c>
    </row>
    <row r="147" spans="1:7" x14ac:dyDescent="0.35">
      <c r="A147" s="25">
        <v>45299</v>
      </c>
      <c r="B147" t="s">
        <v>331</v>
      </c>
      <c r="C147" t="s">
        <v>461</v>
      </c>
      <c r="E147">
        <v>116.26</v>
      </c>
      <c r="F147" s="26">
        <f t="shared" si="2"/>
        <v>9668.25</v>
      </c>
      <c r="G147" t="s">
        <v>0</v>
      </c>
    </row>
    <row r="148" spans="1:7" x14ac:dyDescent="0.35">
      <c r="A148" s="25">
        <v>45300</v>
      </c>
      <c r="B148" t="s">
        <v>331</v>
      </c>
      <c r="C148" t="s">
        <v>475</v>
      </c>
      <c r="E148">
        <v>30</v>
      </c>
      <c r="F148" s="26">
        <f t="shared" si="2"/>
        <v>9698.25</v>
      </c>
      <c r="G148" t="s">
        <v>0</v>
      </c>
    </row>
    <row r="149" spans="1:7" x14ac:dyDescent="0.35">
      <c r="A149" s="25">
        <v>45300</v>
      </c>
      <c r="B149" t="s">
        <v>476</v>
      </c>
      <c r="C149" t="s">
        <v>477</v>
      </c>
      <c r="E149">
        <v>30</v>
      </c>
      <c r="F149" s="26">
        <f t="shared" si="2"/>
        <v>9728.25</v>
      </c>
      <c r="G149" t="s">
        <v>0</v>
      </c>
    </row>
    <row r="150" spans="1:7" x14ac:dyDescent="0.35">
      <c r="A150" s="25">
        <v>45300</v>
      </c>
      <c r="B150" t="s">
        <v>476</v>
      </c>
      <c r="C150" t="s">
        <v>478</v>
      </c>
      <c r="E150">
        <v>30</v>
      </c>
      <c r="F150" s="26">
        <f t="shared" si="2"/>
        <v>9758.25</v>
      </c>
      <c r="G150" t="s">
        <v>0</v>
      </c>
    </row>
    <row r="151" spans="1:7" x14ac:dyDescent="0.35">
      <c r="A151" s="25">
        <v>45301</v>
      </c>
      <c r="B151" t="s">
        <v>331</v>
      </c>
      <c r="C151" t="s">
        <v>479</v>
      </c>
      <c r="E151">
        <v>30</v>
      </c>
      <c r="F151" s="26">
        <f t="shared" si="2"/>
        <v>9788.25</v>
      </c>
      <c r="G151" t="s">
        <v>0</v>
      </c>
    </row>
    <row r="152" spans="1:7" x14ac:dyDescent="0.35">
      <c r="A152" s="25">
        <v>45302</v>
      </c>
      <c r="B152" t="s">
        <v>331</v>
      </c>
      <c r="C152" t="s">
        <v>461</v>
      </c>
      <c r="E152">
        <v>87.15</v>
      </c>
      <c r="F152" s="26">
        <f t="shared" si="2"/>
        <v>9875.4</v>
      </c>
      <c r="G152" t="s">
        <v>0</v>
      </c>
    </row>
    <row r="153" spans="1:7" x14ac:dyDescent="0.35">
      <c r="A153" s="25">
        <v>45306</v>
      </c>
      <c r="B153" t="s">
        <v>331</v>
      </c>
      <c r="C153" t="s">
        <v>461</v>
      </c>
      <c r="E153">
        <v>28.9</v>
      </c>
      <c r="F153" s="26">
        <f t="shared" si="2"/>
        <v>9904.2999999999993</v>
      </c>
      <c r="G153" t="s">
        <v>0</v>
      </c>
    </row>
    <row r="154" spans="1:7" x14ac:dyDescent="0.35">
      <c r="A154" s="25">
        <v>45306</v>
      </c>
      <c r="B154" t="s">
        <v>331</v>
      </c>
      <c r="C154" t="s">
        <v>480</v>
      </c>
      <c r="E154">
        <v>30</v>
      </c>
      <c r="F154" s="26">
        <f t="shared" si="2"/>
        <v>9934.2999999999993</v>
      </c>
      <c r="G154" t="s">
        <v>0</v>
      </c>
    </row>
    <row r="155" spans="1:7" x14ac:dyDescent="0.35">
      <c r="A155" s="25">
        <v>45307</v>
      </c>
      <c r="B155" t="s">
        <v>331</v>
      </c>
      <c r="C155" t="s">
        <v>461</v>
      </c>
      <c r="E155">
        <v>58.1</v>
      </c>
      <c r="F155" s="26">
        <f t="shared" si="2"/>
        <v>9992.4</v>
      </c>
      <c r="G155" t="s">
        <v>0</v>
      </c>
    </row>
    <row r="156" spans="1:7" x14ac:dyDescent="0.35">
      <c r="A156" s="25">
        <v>45308</v>
      </c>
      <c r="B156" t="s">
        <v>331</v>
      </c>
      <c r="C156" t="s">
        <v>461</v>
      </c>
      <c r="E156">
        <v>87.18</v>
      </c>
      <c r="F156" s="26">
        <f t="shared" si="2"/>
        <v>10079.58</v>
      </c>
      <c r="G156" t="s">
        <v>0</v>
      </c>
    </row>
    <row r="157" spans="1:7" x14ac:dyDescent="0.35">
      <c r="A157" s="25">
        <v>45308</v>
      </c>
      <c r="B157" t="s">
        <v>331</v>
      </c>
      <c r="C157" t="s">
        <v>481</v>
      </c>
      <c r="E157">
        <v>30</v>
      </c>
      <c r="F157" s="26">
        <f t="shared" si="2"/>
        <v>10109.58</v>
      </c>
      <c r="G157" t="s">
        <v>0</v>
      </c>
    </row>
    <row r="158" spans="1:7" x14ac:dyDescent="0.35">
      <c r="A158" s="25">
        <v>45309</v>
      </c>
      <c r="B158" t="s">
        <v>331</v>
      </c>
      <c r="C158" t="s">
        <v>461</v>
      </c>
      <c r="E158">
        <v>58.55</v>
      </c>
      <c r="F158" s="26">
        <f t="shared" si="2"/>
        <v>10168.129999999999</v>
      </c>
      <c r="G158" t="s">
        <v>0</v>
      </c>
    </row>
    <row r="159" spans="1:7" x14ac:dyDescent="0.35">
      <c r="A159" s="25">
        <v>45312</v>
      </c>
      <c r="B159" t="s">
        <v>482</v>
      </c>
      <c r="C159" t="s">
        <v>483</v>
      </c>
      <c r="D159">
        <v>5</v>
      </c>
      <c r="F159" s="26">
        <f t="shared" si="2"/>
        <v>10163.129999999999</v>
      </c>
      <c r="G159" t="s">
        <v>6</v>
      </c>
    </row>
    <row r="160" spans="1:7" x14ac:dyDescent="0.35">
      <c r="A160" s="25">
        <v>45312</v>
      </c>
      <c r="B160" t="s">
        <v>331</v>
      </c>
      <c r="C160" t="s">
        <v>484</v>
      </c>
      <c r="E160">
        <v>30</v>
      </c>
      <c r="F160" s="26">
        <f t="shared" si="2"/>
        <v>10193.129999999999</v>
      </c>
      <c r="G160" t="s">
        <v>0</v>
      </c>
    </row>
    <row r="161" spans="1:7" x14ac:dyDescent="0.35">
      <c r="A161" s="25">
        <v>45313</v>
      </c>
      <c r="B161" t="s">
        <v>331</v>
      </c>
      <c r="C161" t="s">
        <v>461</v>
      </c>
      <c r="E161">
        <v>57.83</v>
      </c>
      <c r="F161" s="26">
        <f t="shared" si="2"/>
        <v>10250.959999999999</v>
      </c>
      <c r="G161" t="s">
        <v>0</v>
      </c>
    </row>
    <row r="162" spans="1:7" x14ac:dyDescent="0.35">
      <c r="A162" s="25">
        <v>45314</v>
      </c>
      <c r="B162" t="s">
        <v>331</v>
      </c>
      <c r="C162" t="s">
        <v>485</v>
      </c>
      <c r="E162">
        <v>30</v>
      </c>
      <c r="F162" s="26">
        <f t="shared" si="2"/>
        <v>10280.959999999999</v>
      </c>
      <c r="G162" t="s">
        <v>0</v>
      </c>
    </row>
    <row r="163" spans="1:7" x14ac:dyDescent="0.35">
      <c r="A163" s="25">
        <v>45316</v>
      </c>
      <c r="B163" t="s">
        <v>331</v>
      </c>
      <c r="C163" t="s">
        <v>461</v>
      </c>
      <c r="E163">
        <v>58.25</v>
      </c>
      <c r="F163" s="26">
        <f t="shared" si="2"/>
        <v>10339.209999999999</v>
      </c>
      <c r="G163" t="s">
        <v>0</v>
      </c>
    </row>
    <row r="164" spans="1:7" x14ac:dyDescent="0.35">
      <c r="A164" s="25">
        <v>45317</v>
      </c>
      <c r="B164" t="s">
        <v>331</v>
      </c>
      <c r="C164" t="s">
        <v>486</v>
      </c>
      <c r="E164">
        <v>30</v>
      </c>
      <c r="F164" s="26">
        <f t="shared" si="2"/>
        <v>10369.209999999999</v>
      </c>
      <c r="G164" t="s">
        <v>0</v>
      </c>
    </row>
    <row r="165" spans="1:7" x14ac:dyDescent="0.35">
      <c r="A165" s="25">
        <v>45317</v>
      </c>
      <c r="B165" t="s">
        <v>331</v>
      </c>
      <c r="C165" t="s">
        <v>461</v>
      </c>
      <c r="E165">
        <v>203.35</v>
      </c>
      <c r="F165" s="26">
        <f t="shared" si="2"/>
        <v>10572.56</v>
      </c>
      <c r="G165" t="s">
        <v>0</v>
      </c>
    </row>
    <row r="166" spans="1:7" x14ac:dyDescent="0.35">
      <c r="A166" s="25">
        <v>45318</v>
      </c>
      <c r="B166" t="s">
        <v>331</v>
      </c>
      <c r="C166" t="s">
        <v>487</v>
      </c>
      <c r="E166">
        <v>30</v>
      </c>
      <c r="F166" s="26">
        <f t="shared" si="2"/>
        <v>10602.56</v>
      </c>
      <c r="G166" t="s">
        <v>0</v>
      </c>
    </row>
    <row r="167" spans="1:7" x14ac:dyDescent="0.35">
      <c r="A167" s="25">
        <v>45320</v>
      </c>
      <c r="B167" t="s">
        <v>331</v>
      </c>
      <c r="C167" t="s">
        <v>461</v>
      </c>
      <c r="E167">
        <v>145.25</v>
      </c>
      <c r="F167" s="26">
        <f t="shared" si="2"/>
        <v>10747.81</v>
      </c>
      <c r="G167" t="s">
        <v>0</v>
      </c>
    </row>
    <row r="168" spans="1:7" x14ac:dyDescent="0.35">
      <c r="A168" s="25">
        <v>45320</v>
      </c>
      <c r="B168" t="s">
        <v>331</v>
      </c>
      <c r="C168" t="s">
        <v>488</v>
      </c>
      <c r="E168">
        <v>30</v>
      </c>
      <c r="F168" s="26">
        <f t="shared" si="2"/>
        <v>10777.81</v>
      </c>
      <c r="G168" t="s">
        <v>0</v>
      </c>
    </row>
    <row r="169" spans="1:7" x14ac:dyDescent="0.35">
      <c r="A169" s="25">
        <v>45321</v>
      </c>
      <c r="B169" t="s">
        <v>331</v>
      </c>
      <c r="C169" t="s">
        <v>461</v>
      </c>
      <c r="E169">
        <v>145.25</v>
      </c>
      <c r="F169" s="26">
        <f t="shared" si="2"/>
        <v>10923.06</v>
      </c>
      <c r="G169" t="s">
        <v>0</v>
      </c>
    </row>
    <row r="170" spans="1:7" x14ac:dyDescent="0.35">
      <c r="A170" s="25">
        <v>45322</v>
      </c>
      <c r="B170" t="s">
        <v>331</v>
      </c>
      <c r="C170" t="s">
        <v>461</v>
      </c>
      <c r="E170">
        <v>57.95</v>
      </c>
      <c r="F170" s="26">
        <f t="shared" si="2"/>
        <v>10981.01</v>
      </c>
      <c r="G170" t="s">
        <v>0</v>
      </c>
    </row>
    <row r="171" spans="1:7" x14ac:dyDescent="0.35">
      <c r="A171" s="25">
        <v>45322</v>
      </c>
      <c r="B171" t="s">
        <v>476</v>
      </c>
      <c r="C171" t="s">
        <v>489</v>
      </c>
      <c r="E171">
        <v>30</v>
      </c>
      <c r="F171" s="26">
        <f t="shared" si="2"/>
        <v>11011.01</v>
      </c>
      <c r="G171" t="s">
        <v>0</v>
      </c>
    </row>
    <row r="172" spans="1:7" x14ac:dyDescent="0.35">
      <c r="A172" s="25">
        <v>45323</v>
      </c>
      <c r="B172" t="s">
        <v>331</v>
      </c>
      <c r="C172" t="s">
        <v>490</v>
      </c>
      <c r="E172">
        <v>30</v>
      </c>
      <c r="F172" s="26">
        <f t="shared" si="2"/>
        <v>11041.01</v>
      </c>
      <c r="G172" t="s">
        <v>0</v>
      </c>
    </row>
    <row r="173" spans="1:7" x14ac:dyDescent="0.35">
      <c r="A173" s="25">
        <v>45323</v>
      </c>
      <c r="B173" t="s">
        <v>331</v>
      </c>
      <c r="C173" t="s">
        <v>461</v>
      </c>
      <c r="E173">
        <v>203.65</v>
      </c>
      <c r="F173" s="26">
        <f t="shared" si="2"/>
        <v>11244.66</v>
      </c>
      <c r="G173" t="s">
        <v>0</v>
      </c>
    </row>
    <row r="174" spans="1:7" x14ac:dyDescent="0.35">
      <c r="A174" s="25">
        <v>45324</v>
      </c>
      <c r="B174" t="s">
        <v>331</v>
      </c>
      <c r="C174" t="s">
        <v>461</v>
      </c>
      <c r="E174">
        <v>87.33</v>
      </c>
      <c r="F174" s="26">
        <f t="shared" si="2"/>
        <v>11331.99</v>
      </c>
      <c r="G174" t="s">
        <v>0</v>
      </c>
    </row>
    <row r="175" spans="1:7" x14ac:dyDescent="0.35">
      <c r="A175" s="25">
        <v>45327</v>
      </c>
      <c r="B175" t="s">
        <v>331</v>
      </c>
      <c r="C175" t="s">
        <v>461</v>
      </c>
      <c r="E175">
        <v>57.95</v>
      </c>
      <c r="F175" s="26">
        <f t="shared" si="2"/>
        <v>11389.94</v>
      </c>
      <c r="G175" t="s">
        <v>0</v>
      </c>
    </row>
    <row r="176" spans="1:7" x14ac:dyDescent="0.35">
      <c r="A176" s="25">
        <v>45328</v>
      </c>
      <c r="B176" t="s">
        <v>331</v>
      </c>
      <c r="C176" t="s">
        <v>461</v>
      </c>
      <c r="E176">
        <v>58.1</v>
      </c>
      <c r="F176" s="26">
        <f t="shared" si="2"/>
        <v>11448.04</v>
      </c>
      <c r="G176" t="s">
        <v>0</v>
      </c>
    </row>
    <row r="177" spans="1:8" x14ac:dyDescent="0.35">
      <c r="A177" s="25">
        <v>45330</v>
      </c>
      <c r="B177" t="s">
        <v>331</v>
      </c>
      <c r="C177" t="s">
        <v>461</v>
      </c>
      <c r="E177">
        <v>58.1</v>
      </c>
      <c r="F177" s="26">
        <f t="shared" si="2"/>
        <v>11506.140000000001</v>
      </c>
      <c r="G177" t="s">
        <v>0</v>
      </c>
    </row>
    <row r="178" spans="1:8" x14ac:dyDescent="0.35">
      <c r="A178" s="25">
        <v>45337</v>
      </c>
      <c r="B178" t="s">
        <v>331</v>
      </c>
      <c r="C178" t="s">
        <v>461</v>
      </c>
      <c r="E178">
        <v>72.819999999999993</v>
      </c>
      <c r="F178" s="26">
        <f t="shared" si="2"/>
        <v>11578.960000000001</v>
      </c>
      <c r="G178" t="s">
        <v>0</v>
      </c>
    </row>
    <row r="179" spans="1:8" x14ac:dyDescent="0.35">
      <c r="A179" s="25">
        <v>45338</v>
      </c>
      <c r="B179" t="s">
        <v>331</v>
      </c>
      <c r="C179" t="s">
        <v>461</v>
      </c>
      <c r="E179">
        <v>29.05</v>
      </c>
      <c r="F179" s="26">
        <f t="shared" si="2"/>
        <v>11608.01</v>
      </c>
      <c r="G179" t="s">
        <v>0</v>
      </c>
    </row>
    <row r="180" spans="1:8" x14ac:dyDescent="0.35">
      <c r="A180" s="25">
        <v>45342</v>
      </c>
      <c r="B180" t="s">
        <v>331</v>
      </c>
      <c r="C180" t="s">
        <v>461</v>
      </c>
      <c r="E180">
        <v>29.05</v>
      </c>
      <c r="F180" s="26">
        <f t="shared" si="2"/>
        <v>11637.06</v>
      </c>
      <c r="G180" t="s">
        <v>0</v>
      </c>
    </row>
    <row r="181" spans="1:8" x14ac:dyDescent="0.35">
      <c r="A181" s="25">
        <v>45343</v>
      </c>
      <c r="B181" t="s">
        <v>482</v>
      </c>
      <c r="C181" t="s">
        <v>491</v>
      </c>
      <c r="D181">
        <v>5</v>
      </c>
      <c r="F181" s="26">
        <f t="shared" si="2"/>
        <v>11632.06</v>
      </c>
      <c r="G181" t="s">
        <v>6</v>
      </c>
    </row>
    <row r="182" spans="1:8" x14ac:dyDescent="0.35">
      <c r="A182" s="25">
        <v>45344</v>
      </c>
      <c r="B182" t="s">
        <v>331</v>
      </c>
      <c r="C182" t="s">
        <v>461</v>
      </c>
      <c r="E182">
        <v>58.7</v>
      </c>
      <c r="F182" s="26">
        <f t="shared" si="2"/>
        <v>11690.76</v>
      </c>
      <c r="G182" t="s">
        <v>0</v>
      </c>
    </row>
    <row r="183" spans="1:8" x14ac:dyDescent="0.35">
      <c r="A183" s="25">
        <v>45345</v>
      </c>
      <c r="B183" t="s">
        <v>331</v>
      </c>
      <c r="C183" t="s">
        <v>461</v>
      </c>
      <c r="E183">
        <v>117.19</v>
      </c>
      <c r="F183" s="26">
        <f t="shared" si="2"/>
        <v>11807.95</v>
      </c>
      <c r="G183" t="s">
        <v>0</v>
      </c>
    </row>
    <row r="184" spans="1:8" x14ac:dyDescent="0.35">
      <c r="A184" s="25">
        <v>45348</v>
      </c>
      <c r="B184" t="s">
        <v>331</v>
      </c>
      <c r="C184" t="s">
        <v>461</v>
      </c>
      <c r="E184">
        <v>29.14</v>
      </c>
      <c r="F184" s="26">
        <f t="shared" si="2"/>
        <v>11837.09</v>
      </c>
      <c r="G184" t="s">
        <v>0</v>
      </c>
    </row>
    <row r="185" spans="1:8" x14ac:dyDescent="0.35">
      <c r="A185" s="25">
        <v>45349</v>
      </c>
      <c r="B185" t="s">
        <v>331</v>
      </c>
      <c r="C185" t="s">
        <v>461</v>
      </c>
      <c r="E185">
        <v>29.35</v>
      </c>
      <c r="F185" s="26">
        <f t="shared" si="2"/>
        <v>11866.44</v>
      </c>
      <c r="G185" t="s">
        <v>0</v>
      </c>
    </row>
    <row r="186" spans="1:8" x14ac:dyDescent="0.35">
      <c r="A186" s="25">
        <v>45351</v>
      </c>
      <c r="B186" t="s">
        <v>331</v>
      </c>
      <c r="C186" t="s">
        <v>461</v>
      </c>
      <c r="E186">
        <v>220.02</v>
      </c>
      <c r="F186" s="26">
        <f t="shared" si="2"/>
        <v>12086.460000000001</v>
      </c>
      <c r="G186" t="s">
        <v>0</v>
      </c>
    </row>
    <row r="187" spans="1:8" x14ac:dyDescent="0.35">
      <c r="A187" s="25">
        <v>45352</v>
      </c>
      <c r="B187" t="s">
        <v>331</v>
      </c>
      <c r="C187" t="s">
        <v>492</v>
      </c>
      <c r="E187">
        <v>30</v>
      </c>
      <c r="F187" s="26">
        <f t="shared" si="2"/>
        <v>12116.460000000001</v>
      </c>
      <c r="G187" t="s">
        <v>0</v>
      </c>
    </row>
    <row r="188" spans="1:8" x14ac:dyDescent="0.35">
      <c r="A188" s="25">
        <v>45352</v>
      </c>
      <c r="B188" t="s">
        <v>331</v>
      </c>
      <c r="C188" t="s">
        <v>493</v>
      </c>
      <c r="E188">
        <v>30</v>
      </c>
      <c r="F188" s="26">
        <f t="shared" si="2"/>
        <v>12146.460000000001</v>
      </c>
      <c r="G188" t="s">
        <v>0</v>
      </c>
    </row>
    <row r="189" spans="1:8" x14ac:dyDescent="0.35">
      <c r="A189" s="25">
        <v>45352</v>
      </c>
      <c r="B189" t="s">
        <v>331</v>
      </c>
      <c r="C189" t="s">
        <v>461</v>
      </c>
      <c r="E189">
        <v>58.7</v>
      </c>
      <c r="F189" s="26">
        <f t="shared" si="2"/>
        <v>12205.160000000002</v>
      </c>
      <c r="G189" t="s">
        <v>0</v>
      </c>
    </row>
    <row r="190" spans="1:8" x14ac:dyDescent="0.35">
      <c r="A190" s="25">
        <v>45355</v>
      </c>
      <c r="B190" t="s">
        <v>331</v>
      </c>
      <c r="C190" t="s">
        <v>461</v>
      </c>
      <c r="E190">
        <v>73.27</v>
      </c>
      <c r="F190" s="26">
        <f t="shared" si="2"/>
        <v>12278.430000000002</v>
      </c>
      <c r="G190" t="s">
        <v>1</v>
      </c>
      <c r="H190" t="s">
        <v>795</v>
      </c>
    </row>
    <row r="191" spans="1:8" x14ac:dyDescent="0.35">
      <c r="A191" s="25">
        <v>45356</v>
      </c>
      <c r="B191" t="s">
        <v>331</v>
      </c>
      <c r="C191" t="s">
        <v>461</v>
      </c>
      <c r="E191">
        <v>88.05</v>
      </c>
      <c r="F191" s="26">
        <f t="shared" si="2"/>
        <v>12366.480000000001</v>
      </c>
      <c r="G191" t="s">
        <v>1</v>
      </c>
      <c r="H191" t="s">
        <v>795</v>
      </c>
    </row>
    <row r="192" spans="1:8" x14ac:dyDescent="0.35">
      <c r="A192" s="25">
        <v>45358</v>
      </c>
      <c r="B192" t="s">
        <v>331</v>
      </c>
      <c r="C192" t="s">
        <v>461</v>
      </c>
      <c r="E192">
        <v>439.89</v>
      </c>
      <c r="F192" s="26">
        <f t="shared" si="2"/>
        <v>12806.37</v>
      </c>
      <c r="G192" t="s">
        <v>1</v>
      </c>
      <c r="H192" t="s">
        <v>795</v>
      </c>
    </row>
    <row r="193" spans="1:9" x14ac:dyDescent="0.35">
      <c r="A193" s="25">
        <v>45358</v>
      </c>
      <c r="B193" t="s">
        <v>331</v>
      </c>
      <c r="C193" t="s">
        <v>494</v>
      </c>
      <c r="E193">
        <v>30</v>
      </c>
      <c r="F193" s="26">
        <f t="shared" si="2"/>
        <v>12836.37</v>
      </c>
      <c r="G193" t="s">
        <v>0</v>
      </c>
    </row>
    <row r="194" spans="1:9" x14ac:dyDescent="0.35">
      <c r="A194" s="25">
        <v>45359</v>
      </c>
      <c r="B194" t="s">
        <v>331</v>
      </c>
      <c r="C194" t="s">
        <v>461</v>
      </c>
      <c r="E194">
        <v>161.11000000000001</v>
      </c>
      <c r="F194" s="26">
        <f t="shared" si="2"/>
        <v>12997.480000000001</v>
      </c>
      <c r="G194" t="s">
        <v>1</v>
      </c>
      <c r="H194" t="s">
        <v>795</v>
      </c>
    </row>
    <row r="195" spans="1:9" x14ac:dyDescent="0.35">
      <c r="A195" s="25">
        <v>45359</v>
      </c>
      <c r="B195" t="s">
        <v>331</v>
      </c>
      <c r="C195" t="s">
        <v>495</v>
      </c>
      <c r="E195">
        <v>55</v>
      </c>
      <c r="F195" s="26">
        <f t="shared" si="2"/>
        <v>13052.480000000001</v>
      </c>
      <c r="G195" t="s">
        <v>1</v>
      </c>
      <c r="H195" t="s">
        <v>795</v>
      </c>
    </row>
    <row r="196" spans="1:9" x14ac:dyDescent="0.35">
      <c r="A196" s="25">
        <v>45362</v>
      </c>
      <c r="B196" t="s">
        <v>331</v>
      </c>
      <c r="C196" t="s">
        <v>461</v>
      </c>
      <c r="E196">
        <v>131.97</v>
      </c>
      <c r="F196" s="26">
        <f t="shared" ref="F196:F260" si="3">F195+E196-D196</f>
        <v>13184.45</v>
      </c>
      <c r="G196" t="s">
        <v>1</v>
      </c>
      <c r="H196" t="s">
        <v>795</v>
      </c>
    </row>
    <row r="197" spans="1:9" x14ac:dyDescent="0.35">
      <c r="A197" s="25">
        <v>45363</v>
      </c>
      <c r="B197" t="s">
        <v>331</v>
      </c>
      <c r="C197" t="s">
        <v>461</v>
      </c>
      <c r="E197">
        <v>204.64</v>
      </c>
      <c r="F197" s="26">
        <f t="shared" si="3"/>
        <v>13389.09</v>
      </c>
      <c r="G197" t="s">
        <v>1</v>
      </c>
      <c r="H197" t="s">
        <v>795</v>
      </c>
    </row>
    <row r="198" spans="1:9" x14ac:dyDescent="0.35">
      <c r="A198" s="25">
        <v>45364</v>
      </c>
      <c r="B198" t="s">
        <v>331</v>
      </c>
      <c r="C198" t="s">
        <v>461</v>
      </c>
      <c r="E198">
        <v>205.45</v>
      </c>
      <c r="F198" s="26">
        <f t="shared" si="3"/>
        <v>13594.54</v>
      </c>
      <c r="G198" t="s">
        <v>1</v>
      </c>
      <c r="H198" t="s">
        <v>795</v>
      </c>
    </row>
    <row r="199" spans="1:9" x14ac:dyDescent="0.35">
      <c r="A199" s="25">
        <v>45364</v>
      </c>
      <c r="B199" t="s">
        <v>331</v>
      </c>
      <c r="C199" t="s">
        <v>422</v>
      </c>
      <c r="E199">
        <v>15</v>
      </c>
      <c r="F199" s="26">
        <f t="shared" si="3"/>
        <v>13609.54</v>
      </c>
      <c r="G199" t="s">
        <v>1</v>
      </c>
      <c r="H199" t="s">
        <v>795</v>
      </c>
    </row>
    <row r="200" spans="1:9" x14ac:dyDescent="0.35">
      <c r="A200" s="25">
        <v>45365</v>
      </c>
      <c r="B200" t="s">
        <v>331</v>
      </c>
      <c r="C200" t="s">
        <v>461</v>
      </c>
      <c r="E200">
        <v>527.54999999999995</v>
      </c>
      <c r="F200" s="26">
        <f t="shared" si="3"/>
        <v>14137.09</v>
      </c>
      <c r="G200" t="s">
        <v>1</v>
      </c>
      <c r="H200" t="s">
        <v>795</v>
      </c>
    </row>
    <row r="201" spans="1:9" x14ac:dyDescent="0.35">
      <c r="A201" s="25">
        <v>45366</v>
      </c>
      <c r="B201" t="s">
        <v>331</v>
      </c>
      <c r="C201" t="s">
        <v>461</v>
      </c>
      <c r="E201">
        <v>307.41000000000003</v>
      </c>
      <c r="F201" s="26">
        <f t="shared" si="3"/>
        <v>14444.5</v>
      </c>
      <c r="G201" t="s">
        <v>1</v>
      </c>
      <c r="H201" t="s">
        <v>795</v>
      </c>
    </row>
    <row r="202" spans="1:9" x14ac:dyDescent="0.35">
      <c r="A202" s="25">
        <v>45366</v>
      </c>
      <c r="B202" t="s">
        <v>331</v>
      </c>
      <c r="C202" t="s">
        <v>496</v>
      </c>
      <c r="E202">
        <v>15</v>
      </c>
      <c r="F202" s="26">
        <f t="shared" si="3"/>
        <v>14459.5</v>
      </c>
      <c r="G202" t="s">
        <v>1</v>
      </c>
      <c r="H202" t="s">
        <v>795</v>
      </c>
    </row>
    <row r="203" spans="1:9" x14ac:dyDescent="0.35">
      <c r="A203" s="25">
        <v>45366</v>
      </c>
      <c r="B203" t="s">
        <v>476</v>
      </c>
      <c r="C203" t="s">
        <v>497</v>
      </c>
      <c r="D203">
        <v>309.02</v>
      </c>
      <c r="F203" s="26">
        <f t="shared" si="3"/>
        <v>14150.48</v>
      </c>
      <c r="G203" t="s">
        <v>7</v>
      </c>
      <c r="I203" t="s">
        <v>2120</v>
      </c>
    </row>
    <row r="204" spans="1:9" x14ac:dyDescent="0.35">
      <c r="A204" s="25">
        <v>45367</v>
      </c>
      <c r="B204" t="s">
        <v>331</v>
      </c>
      <c r="C204" t="s">
        <v>498</v>
      </c>
      <c r="E204">
        <v>100</v>
      </c>
      <c r="F204" s="26">
        <f t="shared" si="3"/>
        <v>14250.48</v>
      </c>
      <c r="G204" t="s">
        <v>738</v>
      </c>
      <c r="H204" t="s">
        <v>795</v>
      </c>
      <c r="I204" t="s">
        <v>793</v>
      </c>
    </row>
    <row r="205" spans="1:9" x14ac:dyDescent="0.35">
      <c r="A205" s="25">
        <v>45369</v>
      </c>
      <c r="B205" t="s">
        <v>331</v>
      </c>
      <c r="C205" t="s">
        <v>461</v>
      </c>
      <c r="E205">
        <v>351.29</v>
      </c>
      <c r="F205" s="26">
        <f t="shared" si="3"/>
        <v>14601.77</v>
      </c>
      <c r="G205" t="s">
        <v>1</v>
      </c>
      <c r="H205" t="s">
        <v>795</v>
      </c>
    </row>
    <row r="206" spans="1:9" x14ac:dyDescent="0.35">
      <c r="A206" s="25">
        <v>45370</v>
      </c>
      <c r="B206" t="s">
        <v>331</v>
      </c>
      <c r="C206" t="s">
        <v>461</v>
      </c>
      <c r="E206">
        <v>29.35</v>
      </c>
      <c r="F206" s="26">
        <f t="shared" si="3"/>
        <v>14631.12</v>
      </c>
      <c r="G206" t="s">
        <v>1</v>
      </c>
      <c r="H206" t="s">
        <v>795</v>
      </c>
    </row>
    <row r="207" spans="1:9" x14ac:dyDescent="0.35">
      <c r="A207" s="25">
        <v>45372</v>
      </c>
      <c r="B207" t="s">
        <v>482</v>
      </c>
      <c r="C207" t="s">
        <v>499</v>
      </c>
      <c r="D207">
        <v>5</v>
      </c>
      <c r="F207" s="26">
        <f t="shared" si="3"/>
        <v>14626.12</v>
      </c>
      <c r="G207" t="s">
        <v>6</v>
      </c>
    </row>
    <row r="208" spans="1:9" x14ac:dyDescent="0.35">
      <c r="A208" s="25">
        <v>45373</v>
      </c>
      <c r="B208" t="s">
        <v>331</v>
      </c>
      <c r="C208" t="s">
        <v>500</v>
      </c>
      <c r="E208">
        <v>0.98</v>
      </c>
      <c r="F208" s="26">
        <f t="shared" si="3"/>
        <v>14627.1</v>
      </c>
      <c r="G208" t="s">
        <v>853</v>
      </c>
    </row>
    <row r="209" spans="1:9" x14ac:dyDescent="0.35">
      <c r="A209" s="25">
        <v>45376</v>
      </c>
      <c r="B209" t="s">
        <v>331</v>
      </c>
      <c r="C209" t="s">
        <v>501</v>
      </c>
      <c r="E209">
        <v>178.99</v>
      </c>
      <c r="F209" s="26">
        <f t="shared" si="3"/>
        <v>14806.09</v>
      </c>
      <c r="G209" t="s">
        <v>2115</v>
      </c>
      <c r="H209" t="s">
        <v>795</v>
      </c>
    </row>
    <row r="210" spans="1:9" x14ac:dyDescent="0.35">
      <c r="A210" s="25">
        <v>45376</v>
      </c>
      <c r="B210" t="s">
        <v>331</v>
      </c>
      <c r="C210" t="s">
        <v>2125</v>
      </c>
      <c r="E210">
        <v>663.59</v>
      </c>
      <c r="F210" s="26">
        <f t="shared" si="3"/>
        <v>15469.68</v>
      </c>
      <c r="G210" t="s">
        <v>734</v>
      </c>
      <c r="H210" t="s">
        <v>795</v>
      </c>
    </row>
    <row r="211" spans="1:9" x14ac:dyDescent="0.35">
      <c r="A211" s="25">
        <v>45378</v>
      </c>
      <c r="B211" t="s">
        <v>331</v>
      </c>
      <c r="C211" t="s">
        <v>502</v>
      </c>
      <c r="E211">
        <v>324.42</v>
      </c>
      <c r="F211" s="26">
        <f t="shared" si="3"/>
        <v>15794.1</v>
      </c>
      <c r="G211" t="s">
        <v>734</v>
      </c>
      <c r="H211" t="s">
        <v>795</v>
      </c>
    </row>
    <row r="212" spans="1:9" x14ac:dyDescent="0.35">
      <c r="A212" s="25">
        <v>45379</v>
      </c>
      <c r="B212" t="s">
        <v>331</v>
      </c>
      <c r="C212" t="s">
        <v>461</v>
      </c>
      <c r="E212">
        <v>344.4</v>
      </c>
      <c r="F212" s="26">
        <f t="shared" si="3"/>
        <v>16138.5</v>
      </c>
      <c r="G212" t="s">
        <v>734</v>
      </c>
      <c r="H212" t="s">
        <v>795</v>
      </c>
    </row>
    <row r="213" spans="1:9" x14ac:dyDescent="0.35">
      <c r="A213" s="25">
        <v>45379</v>
      </c>
      <c r="B213" t="s">
        <v>331</v>
      </c>
      <c r="C213" t="s">
        <v>503</v>
      </c>
      <c r="E213">
        <v>580.02</v>
      </c>
      <c r="F213" s="26">
        <f t="shared" si="3"/>
        <v>16718.52</v>
      </c>
      <c r="G213" t="s">
        <v>734</v>
      </c>
      <c r="H213" t="s">
        <v>795</v>
      </c>
    </row>
    <row r="214" spans="1:9" x14ac:dyDescent="0.35">
      <c r="A214" s="25">
        <v>45385</v>
      </c>
      <c r="B214" t="s">
        <v>331</v>
      </c>
      <c r="C214" t="s">
        <v>507</v>
      </c>
      <c r="E214">
        <v>663.59</v>
      </c>
      <c r="F214" s="26">
        <f t="shared" si="3"/>
        <v>17382.11</v>
      </c>
      <c r="G214" t="s">
        <v>734</v>
      </c>
      <c r="H214" t="s">
        <v>795</v>
      </c>
    </row>
    <row r="215" spans="1:9" x14ac:dyDescent="0.35">
      <c r="A215" s="25">
        <v>45385</v>
      </c>
      <c r="B215" t="s">
        <v>331</v>
      </c>
      <c r="C215" t="s">
        <v>508</v>
      </c>
      <c r="E215">
        <v>304.76</v>
      </c>
      <c r="F215" s="26">
        <f t="shared" si="3"/>
        <v>17686.87</v>
      </c>
      <c r="G215" t="s">
        <v>734</v>
      </c>
      <c r="H215" t="s">
        <v>795</v>
      </c>
    </row>
    <row r="216" spans="1:9" x14ac:dyDescent="0.35">
      <c r="A216" s="25">
        <v>45386</v>
      </c>
      <c r="B216" t="s">
        <v>509</v>
      </c>
      <c r="C216" s="28">
        <v>101415</v>
      </c>
      <c r="D216">
        <v>100</v>
      </c>
      <c r="F216" s="26">
        <f t="shared" si="3"/>
        <v>17586.87</v>
      </c>
      <c r="G216" t="s">
        <v>10</v>
      </c>
      <c r="H216" t="s">
        <v>795</v>
      </c>
    </row>
    <row r="217" spans="1:9" x14ac:dyDescent="0.35">
      <c r="A217" s="25">
        <v>45386</v>
      </c>
      <c r="B217" t="s">
        <v>331</v>
      </c>
      <c r="C217" t="s">
        <v>461</v>
      </c>
      <c r="E217">
        <v>172.7</v>
      </c>
      <c r="F217" s="26">
        <f t="shared" si="3"/>
        <v>17759.57</v>
      </c>
      <c r="G217" t="s">
        <v>734</v>
      </c>
      <c r="H217" t="s">
        <v>795</v>
      </c>
    </row>
    <row r="218" spans="1:9" x14ac:dyDescent="0.35">
      <c r="A218" s="25">
        <v>45387</v>
      </c>
      <c r="B218" t="s">
        <v>476</v>
      </c>
      <c r="C218" t="s">
        <v>510</v>
      </c>
      <c r="D218">
        <v>63.98</v>
      </c>
      <c r="F218" s="26">
        <f t="shared" si="3"/>
        <v>17695.59</v>
      </c>
      <c r="G218" t="s">
        <v>6</v>
      </c>
      <c r="I218" t="s">
        <v>799</v>
      </c>
    </row>
    <row r="219" spans="1:9" x14ac:dyDescent="0.35">
      <c r="A219" s="25">
        <v>45387</v>
      </c>
      <c r="B219" t="s">
        <v>476</v>
      </c>
      <c r="C219" t="s">
        <v>497</v>
      </c>
      <c r="D219">
        <v>1500</v>
      </c>
      <c r="F219" s="26">
        <f t="shared" si="3"/>
        <v>16195.59</v>
      </c>
      <c r="G219" t="s">
        <v>3651</v>
      </c>
      <c r="H219" t="s">
        <v>795</v>
      </c>
      <c r="I219" t="s">
        <v>791</v>
      </c>
    </row>
    <row r="220" spans="1:9" x14ac:dyDescent="0.35">
      <c r="A220" s="25">
        <v>45387</v>
      </c>
      <c r="B220" t="s">
        <v>476</v>
      </c>
      <c r="C220" t="s">
        <v>511</v>
      </c>
      <c r="D220">
        <v>175</v>
      </c>
      <c r="F220" s="26">
        <f t="shared" si="3"/>
        <v>16020.59</v>
      </c>
      <c r="G220" t="s">
        <v>81</v>
      </c>
      <c r="H220" t="s">
        <v>795</v>
      </c>
    </row>
    <row r="221" spans="1:9" x14ac:dyDescent="0.35">
      <c r="A221" s="25">
        <v>45387</v>
      </c>
      <c r="B221" t="s">
        <v>476</v>
      </c>
      <c r="C221" t="s">
        <v>512</v>
      </c>
      <c r="D221">
        <v>1500</v>
      </c>
      <c r="F221" s="26">
        <f t="shared" si="3"/>
        <v>14520.59</v>
      </c>
      <c r="G221" t="s">
        <v>790</v>
      </c>
      <c r="H221" t="s">
        <v>795</v>
      </c>
    </row>
    <row r="222" spans="1:9" x14ac:dyDescent="0.35">
      <c r="A222" s="25">
        <v>45390</v>
      </c>
      <c r="B222" t="s">
        <v>331</v>
      </c>
      <c r="C222" t="s">
        <v>513</v>
      </c>
      <c r="E222">
        <v>570.20000000000005</v>
      </c>
      <c r="F222" s="26">
        <f t="shared" si="3"/>
        <v>15090.79</v>
      </c>
      <c r="G222" t="s">
        <v>734</v>
      </c>
      <c r="H222" t="s">
        <v>795</v>
      </c>
    </row>
    <row r="223" spans="1:9" x14ac:dyDescent="0.35">
      <c r="A223" s="25">
        <v>45391</v>
      </c>
      <c r="B223" t="s">
        <v>509</v>
      </c>
      <c r="C223" s="28">
        <v>101413</v>
      </c>
      <c r="D223">
        <v>100</v>
      </c>
      <c r="F223" s="26">
        <f t="shared" si="3"/>
        <v>14990.79</v>
      </c>
      <c r="G223" t="s">
        <v>10</v>
      </c>
      <c r="H223" t="s">
        <v>795</v>
      </c>
    </row>
    <row r="224" spans="1:9" x14ac:dyDescent="0.35">
      <c r="A224" s="25">
        <v>45393</v>
      </c>
      <c r="B224" t="s">
        <v>514</v>
      </c>
      <c r="C224" t="s">
        <v>515</v>
      </c>
      <c r="D224">
        <v>175</v>
      </c>
      <c r="F224" s="26">
        <f t="shared" si="3"/>
        <v>14815.79</v>
      </c>
      <c r="G224" t="s">
        <v>5</v>
      </c>
      <c r="H224" t="s">
        <v>795</v>
      </c>
      <c r="I224" t="s">
        <v>792</v>
      </c>
    </row>
    <row r="225" spans="1:9" x14ac:dyDescent="0.35">
      <c r="A225" s="25">
        <v>45393</v>
      </c>
      <c r="B225" t="s">
        <v>509</v>
      </c>
      <c r="C225" s="28">
        <v>101412</v>
      </c>
      <c r="D225">
        <v>100</v>
      </c>
      <c r="F225" s="26">
        <f t="shared" si="3"/>
        <v>14715.79</v>
      </c>
      <c r="G225" t="s">
        <v>10</v>
      </c>
      <c r="H225" t="s">
        <v>795</v>
      </c>
    </row>
    <row r="226" spans="1:9" x14ac:dyDescent="0.35">
      <c r="A226" s="25">
        <v>45400</v>
      </c>
      <c r="B226" t="s">
        <v>509</v>
      </c>
      <c r="C226" s="28">
        <v>101416</v>
      </c>
      <c r="D226">
        <v>100</v>
      </c>
      <c r="F226" s="26">
        <f t="shared" si="3"/>
        <v>14615.79</v>
      </c>
      <c r="G226" t="s">
        <v>10</v>
      </c>
      <c r="H226" t="s">
        <v>795</v>
      </c>
    </row>
    <row r="227" spans="1:9" x14ac:dyDescent="0.35">
      <c r="A227" s="25">
        <v>45403</v>
      </c>
      <c r="B227" t="s">
        <v>482</v>
      </c>
      <c r="C227" t="s">
        <v>516</v>
      </c>
      <c r="D227">
        <v>5</v>
      </c>
      <c r="F227" s="26">
        <f t="shared" si="3"/>
        <v>14610.79</v>
      </c>
      <c r="G227" t="s">
        <v>6</v>
      </c>
    </row>
    <row r="228" spans="1:9" x14ac:dyDescent="0.35">
      <c r="A228" s="25">
        <v>45407</v>
      </c>
      <c r="B228" t="s">
        <v>476</v>
      </c>
      <c r="C228" t="s">
        <v>517</v>
      </c>
      <c r="D228">
        <v>916.6</v>
      </c>
      <c r="F228" s="26">
        <f t="shared" si="3"/>
        <v>13694.19</v>
      </c>
      <c r="G228" t="s">
        <v>8</v>
      </c>
    </row>
    <row r="229" spans="1:9" x14ac:dyDescent="0.35">
      <c r="A229" s="25">
        <v>45407</v>
      </c>
      <c r="B229" t="s">
        <v>476</v>
      </c>
      <c r="C229" t="s">
        <v>518</v>
      </c>
      <c r="D229">
        <v>390</v>
      </c>
      <c r="F229" s="26">
        <f t="shared" si="3"/>
        <v>13304.19</v>
      </c>
      <c r="G229" t="s">
        <v>6</v>
      </c>
      <c r="I229" t="s">
        <v>800</v>
      </c>
    </row>
    <row r="230" spans="1:9" x14ac:dyDescent="0.35">
      <c r="A230" s="25">
        <v>45407</v>
      </c>
      <c r="B230" t="s">
        <v>476</v>
      </c>
      <c r="C230" t="s">
        <v>519</v>
      </c>
      <c r="D230">
        <v>375</v>
      </c>
      <c r="F230" s="26">
        <f t="shared" si="3"/>
        <v>12929.19</v>
      </c>
      <c r="G230" t="s">
        <v>81</v>
      </c>
      <c r="H230" t="s">
        <v>795</v>
      </c>
    </row>
    <row r="231" spans="1:9" x14ac:dyDescent="0.35">
      <c r="A231" s="25">
        <v>45411</v>
      </c>
      <c r="B231" t="s">
        <v>476</v>
      </c>
      <c r="C231" t="s">
        <v>520</v>
      </c>
      <c r="D231">
        <v>262.5</v>
      </c>
      <c r="F231" s="26">
        <f t="shared" si="3"/>
        <v>12666.69</v>
      </c>
      <c r="G231" t="s">
        <v>735</v>
      </c>
      <c r="H231" t="s">
        <v>795</v>
      </c>
    </row>
    <row r="232" spans="1:9" x14ac:dyDescent="0.35">
      <c r="A232" s="25">
        <v>45411</v>
      </c>
      <c r="B232" t="s">
        <v>476</v>
      </c>
      <c r="C232" t="s">
        <v>521</v>
      </c>
      <c r="D232">
        <v>232.5</v>
      </c>
      <c r="F232" s="26">
        <f t="shared" si="3"/>
        <v>12434.19</v>
      </c>
      <c r="G232" t="s">
        <v>735</v>
      </c>
      <c r="H232" t="s">
        <v>795</v>
      </c>
    </row>
    <row r="233" spans="1:9" x14ac:dyDescent="0.35">
      <c r="A233" s="25">
        <v>45411</v>
      </c>
      <c r="B233" t="s">
        <v>476</v>
      </c>
      <c r="C233" t="s">
        <v>522</v>
      </c>
      <c r="D233">
        <v>131.25</v>
      </c>
      <c r="F233" s="26">
        <f t="shared" si="3"/>
        <v>12302.94</v>
      </c>
      <c r="G233" t="s">
        <v>735</v>
      </c>
      <c r="H233" t="s">
        <v>795</v>
      </c>
    </row>
    <row r="234" spans="1:9" x14ac:dyDescent="0.35">
      <c r="A234" s="25">
        <v>45411</v>
      </c>
      <c r="B234" t="s">
        <v>476</v>
      </c>
      <c r="C234" t="s">
        <v>523</v>
      </c>
      <c r="D234">
        <v>187.5</v>
      </c>
      <c r="F234" s="26">
        <f t="shared" si="3"/>
        <v>12115.44</v>
      </c>
      <c r="G234" t="s">
        <v>735</v>
      </c>
      <c r="H234" t="s">
        <v>795</v>
      </c>
    </row>
    <row r="235" spans="1:9" x14ac:dyDescent="0.35">
      <c r="A235" s="25">
        <v>45411</v>
      </c>
      <c r="B235" t="s">
        <v>476</v>
      </c>
      <c r="C235" t="s">
        <v>524</v>
      </c>
      <c r="D235">
        <v>221.25</v>
      </c>
      <c r="F235" s="26">
        <f t="shared" si="3"/>
        <v>11894.19</v>
      </c>
      <c r="G235" t="s">
        <v>735</v>
      </c>
      <c r="H235" t="s">
        <v>795</v>
      </c>
    </row>
    <row r="236" spans="1:9" x14ac:dyDescent="0.35">
      <c r="A236" s="25">
        <v>45411</v>
      </c>
      <c r="B236" t="s">
        <v>476</v>
      </c>
      <c r="C236" t="s">
        <v>525</v>
      </c>
      <c r="D236">
        <v>221.25</v>
      </c>
      <c r="F236" s="26">
        <f t="shared" si="3"/>
        <v>11672.94</v>
      </c>
      <c r="G236" t="s">
        <v>735</v>
      </c>
      <c r="H236" t="s">
        <v>795</v>
      </c>
    </row>
    <row r="237" spans="1:9" x14ac:dyDescent="0.35">
      <c r="A237" s="25">
        <v>45411</v>
      </c>
      <c r="B237" t="s">
        <v>476</v>
      </c>
      <c r="C237" t="s">
        <v>526</v>
      </c>
      <c r="D237">
        <v>247.5</v>
      </c>
      <c r="F237" s="26">
        <f t="shared" si="3"/>
        <v>11425.44</v>
      </c>
      <c r="G237" t="s">
        <v>735</v>
      </c>
      <c r="H237" t="s">
        <v>795</v>
      </c>
    </row>
    <row r="238" spans="1:9" x14ac:dyDescent="0.35">
      <c r="A238" s="25">
        <v>45411</v>
      </c>
      <c r="B238" t="s">
        <v>476</v>
      </c>
      <c r="C238" t="s">
        <v>527</v>
      </c>
      <c r="D238">
        <v>435</v>
      </c>
      <c r="F238" s="26">
        <f t="shared" si="3"/>
        <v>10990.44</v>
      </c>
      <c r="G238" t="s">
        <v>735</v>
      </c>
      <c r="H238" t="s">
        <v>795</v>
      </c>
    </row>
    <row r="239" spans="1:9" x14ac:dyDescent="0.35">
      <c r="A239" s="25">
        <v>45411</v>
      </c>
      <c r="B239" t="s">
        <v>476</v>
      </c>
      <c r="C239" t="s">
        <v>528</v>
      </c>
      <c r="D239">
        <v>318.75</v>
      </c>
      <c r="F239" s="26">
        <f t="shared" si="3"/>
        <v>10671.69</v>
      </c>
      <c r="G239" t="s">
        <v>735</v>
      </c>
      <c r="H239" t="s">
        <v>795</v>
      </c>
    </row>
    <row r="240" spans="1:9" x14ac:dyDescent="0.35">
      <c r="A240" s="25">
        <v>45411</v>
      </c>
      <c r="B240" t="s">
        <v>476</v>
      </c>
      <c r="C240" t="s">
        <v>529</v>
      </c>
      <c r="D240">
        <v>285</v>
      </c>
      <c r="F240" s="26">
        <f t="shared" si="3"/>
        <v>10386.69</v>
      </c>
      <c r="G240" t="s">
        <v>735</v>
      </c>
      <c r="H240" t="s">
        <v>795</v>
      </c>
    </row>
    <row r="241" spans="1:9" x14ac:dyDescent="0.35">
      <c r="A241" s="25">
        <v>45418</v>
      </c>
      <c r="B241" t="s">
        <v>476</v>
      </c>
      <c r="C241" t="s">
        <v>753</v>
      </c>
      <c r="D241">
        <v>90</v>
      </c>
      <c r="F241" s="26">
        <f t="shared" si="3"/>
        <v>10296.69</v>
      </c>
      <c r="G241" t="s">
        <v>735</v>
      </c>
      <c r="H241" t="s">
        <v>795</v>
      </c>
    </row>
    <row r="242" spans="1:9" x14ac:dyDescent="0.35">
      <c r="A242" s="25">
        <v>45419</v>
      </c>
      <c r="B242" t="s">
        <v>331</v>
      </c>
      <c r="C242" t="s">
        <v>754</v>
      </c>
      <c r="E242">
        <v>29.05</v>
      </c>
      <c r="F242" s="26">
        <f t="shared" si="3"/>
        <v>10325.74</v>
      </c>
      <c r="G242" t="s">
        <v>0</v>
      </c>
    </row>
    <row r="243" spans="1:9" x14ac:dyDescent="0.35">
      <c r="A243" s="25">
        <v>45420</v>
      </c>
      <c r="B243" t="s">
        <v>331</v>
      </c>
      <c r="C243" t="s">
        <v>754</v>
      </c>
      <c r="E243">
        <v>58.1</v>
      </c>
      <c r="F243" s="26">
        <f t="shared" si="3"/>
        <v>10383.84</v>
      </c>
      <c r="G243" t="s">
        <v>0</v>
      </c>
    </row>
    <row r="244" spans="1:9" x14ac:dyDescent="0.35">
      <c r="A244" s="25">
        <v>45421</v>
      </c>
      <c r="B244" t="s">
        <v>331</v>
      </c>
      <c r="C244" t="s">
        <v>754</v>
      </c>
      <c r="E244">
        <v>29.05</v>
      </c>
      <c r="F244" s="26">
        <f t="shared" si="3"/>
        <v>10412.89</v>
      </c>
      <c r="G244" t="s">
        <v>0</v>
      </c>
    </row>
    <row r="245" spans="1:9" x14ac:dyDescent="0.35">
      <c r="A245" s="25">
        <v>45433</v>
      </c>
      <c r="B245" t="s">
        <v>331</v>
      </c>
      <c r="C245" t="s">
        <v>754</v>
      </c>
      <c r="E245">
        <v>29.05</v>
      </c>
      <c r="F245" s="26">
        <f t="shared" si="3"/>
        <v>10441.939999999999</v>
      </c>
      <c r="G245" t="s">
        <v>0</v>
      </c>
    </row>
    <row r="246" spans="1:9" x14ac:dyDescent="0.35">
      <c r="A246" s="25">
        <v>45433</v>
      </c>
      <c r="B246" t="s">
        <v>755</v>
      </c>
      <c r="C246" t="s">
        <v>756</v>
      </c>
      <c r="D246">
        <v>6.6</v>
      </c>
      <c r="F246" s="26">
        <f t="shared" si="3"/>
        <v>10435.339999999998</v>
      </c>
      <c r="G246" t="s">
        <v>6</v>
      </c>
    </row>
    <row r="247" spans="1:9" x14ac:dyDescent="0.35">
      <c r="A247" s="25">
        <v>45446</v>
      </c>
      <c r="B247" t="s">
        <v>331</v>
      </c>
      <c r="C247" t="s">
        <v>754</v>
      </c>
      <c r="E247">
        <v>29.05</v>
      </c>
      <c r="F247" s="26">
        <f t="shared" si="3"/>
        <v>10464.389999999998</v>
      </c>
      <c r="G247" t="s">
        <v>0</v>
      </c>
    </row>
    <row r="248" spans="1:9" x14ac:dyDescent="0.35">
      <c r="A248" s="25">
        <v>45450</v>
      </c>
      <c r="B248" t="s">
        <v>331</v>
      </c>
      <c r="C248" t="s">
        <v>754</v>
      </c>
      <c r="E248">
        <v>29.05</v>
      </c>
      <c r="F248" s="26">
        <f t="shared" si="3"/>
        <v>10493.439999999997</v>
      </c>
      <c r="G248" t="s">
        <v>0</v>
      </c>
    </row>
    <row r="249" spans="1:9" x14ac:dyDescent="0.35">
      <c r="A249" s="25">
        <v>45454</v>
      </c>
      <c r="B249" t="s">
        <v>476</v>
      </c>
      <c r="C249" t="s">
        <v>757</v>
      </c>
      <c r="D249">
        <v>156.19999999999999</v>
      </c>
      <c r="F249" s="26">
        <f t="shared" si="3"/>
        <v>10337.239999999996</v>
      </c>
      <c r="G249" t="s">
        <v>787</v>
      </c>
      <c r="I249" t="s">
        <v>761</v>
      </c>
    </row>
    <row r="250" spans="1:9" x14ac:dyDescent="0.35">
      <c r="A250" s="25">
        <v>45454</v>
      </c>
      <c r="B250" t="s">
        <v>514</v>
      </c>
      <c r="C250" t="s">
        <v>515</v>
      </c>
      <c r="D250">
        <v>30</v>
      </c>
      <c r="F250" s="26">
        <f t="shared" si="3"/>
        <v>10307.239999999996</v>
      </c>
      <c r="G250" t="s">
        <v>5</v>
      </c>
    </row>
    <row r="251" spans="1:9" x14ac:dyDescent="0.35">
      <c r="A251" s="25">
        <v>45455</v>
      </c>
      <c r="B251" t="s">
        <v>476</v>
      </c>
      <c r="C251" t="s">
        <v>758</v>
      </c>
      <c r="D251">
        <v>30</v>
      </c>
      <c r="F251" s="26">
        <f t="shared" si="3"/>
        <v>10277.239999999996</v>
      </c>
      <c r="G251" t="s">
        <v>5</v>
      </c>
    </row>
    <row r="252" spans="1:9" x14ac:dyDescent="0.35">
      <c r="A252" s="25">
        <v>45462</v>
      </c>
      <c r="B252" t="s">
        <v>476</v>
      </c>
      <c r="C252" t="s">
        <v>759</v>
      </c>
      <c r="D252">
        <v>172.5</v>
      </c>
      <c r="F252" s="26">
        <f t="shared" si="3"/>
        <v>10104.739999999996</v>
      </c>
      <c r="G252" t="s">
        <v>7</v>
      </c>
    </row>
    <row r="253" spans="1:9" x14ac:dyDescent="0.35">
      <c r="A253" s="25">
        <v>45464</v>
      </c>
      <c r="B253" t="s">
        <v>755</v>
      </c>
      <c r="C253" t="s">
        <v>760</v>
      </c>
      <c r="D253">
        <v>5</v>
      </c>
      <c r="F253" s="26">
        <f t="shared" si="3"/>
        <v>10099.739999999996</v>
      </c>
      <c r="G253" t="s">
        <v>6</v>
      </c>
    </row>
    <row r="254" spans="1:9" x14ac:dyDescent="0.35">
      <c r="A254" s="25">
        <v>45477</v>
      </c>
      <c r="B254" t="s">
        <v>476</v>
      </c>
      <c r="C254" t="s">
        <v>762</v>
      </c>
      <c r="D254">
        <v>50</v>
      </c>
      <c r="F254" s="26">
        <f t="shared" si="3"/>
        <v>10049.739999999996</v>
      </c>
      <c r="G254" t="s">
        <v>736</v>
      </c>
    </row>
    <row r="255" spans="1:9" x14ac:dyDescent="0.35">
      <c r="A255" s="25">
        <v>45477</v>
      </c>
      <c r="B255" t="s">
        <v>476</v>
      </c>
      <c r="C255" t="s">
        <v>763</v>
      </c>
      <c r="D255">
        <v>400</v>
      </c>
      <c r="F255" s="26">
        <f t="shared" si="3"/>
        <v>9649.7399999999961</v>
      </c>
      <c r="G255" t="s">
        <v>736</v>
      </c>
    </row>
    <row r="256" spans="1:9" x14ac:dyDescent="0.35">
      <c r="A256" s="25">
        <v>45484</v>
      </c>
      <c r="B256" t="s">
        <v>331</v>
      </c>
      <c r="C256" t="s">
        <v>754</v>
      </c>
      <c r="E256">
        <v>29.05</v>
      </c>
      <c r="F256" s="26">
        <f t="shared" si="3"/>
        <v>9678.7899999999954</v>
      </c>
      <c r="G256" t="s">
        <v>0</v>
      </c>
    </row>
    <row r="257" spans="1:9" x14ac:dyDescent="0.35">
      <c r="A257" s="25">
        <v>45484</v>
      </c>
      <c r="B257" t="s">
        <v>509</v>
      </c>
      <c r="C257" s="28">
        <v>101414</v>
      </c>
      <c r="D257">
        <v>100</v>
      </c>
      <c r="F257" s="26">
        <f t="shared" si="3"/>
        <v>9578.7899999999954</v>
      </c>
      <c r="G257" t="s">
        <v>10</v>
      </c>
      <c r="H257" t="s">
        <v>795</v>
      </c>
    </row>
    <row r="258" spans="1:9" x14ac:dyDescent="0.35">
      <c r="A258" s="25">
        <v>45494</v>
      </c>
      <c r="B258" t="s">
        <v>755</v>
      </c>
      <c r="C258" t="s">
        <v>764</v>
      </c>
      <c r="D258">
        <v>5</v>
      </c>
      <c r="F258" s="26">
        <f t="shared" si="3"/>
        <v>9573.7899999999954</v>
      </c>
      <c r="G258" t="s">
        <v>6</v>
      </c>
    </row>
    <row r="259" spans="1:9" x14ac:dyDescent="0.35">
      <c r="A259" s="25">
        <v>45498</v>
      </c>
      <c r="B259" t="s">
        <v>476</v>
      </c>
      <c r="C259" t="s">
        <v>765</v>
      </c>
      <c r="D259">
        <v>1261.68</v>
      </c>
      <c r="F259" s="26">
        <f t="shared" si="3"/>
        <v>8312.1099999999951</v>
      </c>
      <c r="G259" t="s">
        <v>789</v>
      </c>
      <c r="H259" t="s">
        <v>795</v>
      </c>
      <c r="I259" t="s">
        <v>801</v>
      </c>
    </row>
    <row r="260" spans="1:9" x14ac:dyDescent="0.35">
      <c r="A260" s="25">
        <v>45517</v>
      </c>
      <c r="B260" t="s">
        <v>331</v>
      </c>
      <c r="C260" t="s">
        <v>766</v>
      </c>
      <c r="E260">
        <v>18</v>
      </c>
      <c r="F260" s="26">
        <f t="shared" si="3"/>
        <v>8330.1099999999951</v>
      </c>
      <c r="G260" t="s">
        <v>1</v>
      </c>
      <c r="H260" t="s">
        <v>796</v>
      </c>
    </row>
    <row r="261" spans="1:9" x14ac:dyDescent="0.35">
      <c r="A261" s="25">
        <v>45517</v>
      </c>
      <c r="B261" t="s">
        <v>331</v>
      </c>
      <c r="C261" t="s">
        <v>767</v>
      </c>
      <c r="E261">
        <v>18</v>
      </c>
      <c r="F261" s="26">
        <f t="shared" ref="F261:F325" si="4">F260+E261-D261</f>
        <v>8348.1099999999951</v>
      </c>
      <c r="G261" t="s">
        <v>1</v>
      </c>
      <c r="H261" t="s">
        <v>796</v>
      </c>
    </row>
    <row r="262" spans="1:9" x14ac:dyDescent="0.35">
      <c r="A262" s="25">
        <v>45517</v>
      </c>
      <c r="B262" t="s">
        <v>331</v>
      </c>
      <c r="C262" t="s">
        <v>768</v>
      </c>
      <c r="E262">
        <v>18</v>
      </c>
      <c r="F262" s="26">
        <f t="shared" si="4"/>
        <v>8366.1099999999951</v>
      </c>
      <c r="G262" t="s">
        <v>1</v>
      </c>
      <c r="H262" t="s">
        <v>796</v>
      </c>
    </row>
    <row r="263" spans="1:9" x14ac:dyDescent="0.35">
      <c r="A263" s="25">
        <v>45518</v>
      </c>
      <c r="B263" t="s">
        <v>331</v>
      </c>
      <c r="C263" t="s">
        <v>769</v>
      </c>
      <c r="E263">
        <v>15</v>
      </c>
      <c r="F263" s="26">
        <f t="shared" si="4"/>
        <v>8381.1099999999951</v>
      </c>
      <c r="G263" t="s">
        <v>1</v>
      </c>
      <c r="H263" t="s">
        <v>796</v>
      </c>
    </row>
    <row r="264" spans="1:9" x14ac:dyDescent="0.35">
      <c r="A264" s="25">
        <v>45518</v>
      </c>
      <c r="B264" t="s">
        <v>331</v>
      </c>
      <c r="C264" t="s">
        <v>770</v>
      </c>
      <c r="E264">
        <v>15</v>
      </c>
      <c r="F264" s="26">
        <f t="shared" si="4"/>
        <v>8396.1099999999951</v>
      </c>
      <c r="G264" t="s">
        <v>1</v>
      </c>
      <c r="H264" t="s">
        <v>796</v>
      </c>
    </row>
    <row r="265" spans="1:9" x14ac:dyDescent="0.35">
      <c r="A265" s="25">
        <v>45518</v>
      </c>
      <c r="B265" t="s">
        <v>331</v>
      </c>
      <c r="C265" t="s">
        <v>771</v>
      </c>
      <c r="E265">
        <v>15</v>
      </c>
      <c r="F265" s="26">
        <f t="shared" si="4"/>
        <v>8411.1099999999951</v>
      </c>
      <c r="G265" t="s">
        <v>1</v>
      </c>
      <c r="H265" t="s">
        <v>796</v>
      </c>
    </row>
    <row r="266" spans="1:9" x14ac:dyDescent="0.35">
      <c r="A266" s="25">
        <v>45519</v>
      </c>
      <c r="B266" t="s">
        <v>331</v>
      </c>
      <c r="C266" t="s">
        <v>772</v>
      </c>
      <c r="E266">
        <v>18</v>
      </c>
      <c r="F266" s="26">
        <f t="shared" si="4"/>
        <v>8429.1099999999951</v>
      </c>
      <c r="G266" t="s">
        <v>1</v>
      </c>
      <c r="H266" t="s">
        <v>796</v>
      </c>
    </row>
    <row r="267" spans="1:9" x14ac:dyDescent="0.35">
      <c r="A267" s="25">
        <v>45519</v>
      </c>
      <c r="B267" t="s">
        <v>331</v>
      </c>
      <c r="C267" t="s">
        <v>754</v>
      </c>
      <c r="E267">
        <v>335.97</v>
      </c>
      <c r="F267" s="26">
        <f t="shared" si="4"/>
        <v>8765.0799999999945</v>
      </c>
      <c r="G267" t="s">
        <v>1</v>
      </c>
      <c r="H267" t="s">
        <v>796</v>
      </c>
    </row>
    <row r="268" spans="1:9" x14ac:dyDescent="0.35">
      <c r="A268" s="25">
        <v>45520</v>
      </c>
      <c r="B268" t="s">
        <v>331</v>
      </c>
      <c r="C268" t="s">
        <v>773</v>
      </c>
      <c r="E268">
        <v>18</v>
      </c>
      <c r="F268" s="26">
        <f t="shared" si="4"/>
        <v>8783.0799999999945</v>
      </c>
      <c r="G268" t="s">
        <v>1</v>
      </c>
      <c r="H268" t="s">
        <v>796</v>
      </c>
    </row>
    <row r="269" spans="1:9" x14ac:dyDescent="0.35">
      <c r="A269" s="25">
        <v>45520</v>
      </c>
      <c r="B269" t="s">
        <v>331</v>
      </c>
      <c r="C269" t="s">
        <v>774</v>
      </c>
      <c r="E269">
        <v>18</v>
      </c>
      <c r="F269" s="26">
        <f t="shared" si="4"/>
        <v>8801.0799999999945</v>
      </c>
      <c r="G269" t="s">
        <v>1</v>
      </c>
      <c r="H269" t="s">
        <v>796</v>
      </c>
    </row>
    <row r="270" spans="1:9" x14ac:dyDescent="0.35">
      <c r="A270" s="25">
        <v>45520</v>
      </c>
      <c r="B270" t="s">
        <v>331</v>
      </c>
      <c r="C270" t="s">
        <v>754</v>
      </c>
      <c r="E270">
        <v>296.17</v>
      </c>
      <c r="F270" s="26">
        <f t="shared" si="4"/>
        <v>9097.2499999999945</v>
      </c>
      <c r="G270" t="s">
        <v>1</v>
      </c>
      <c r="H270" t="s">
        <v>796</v>
      </c>
    </row>
    <row r="271" spans="1:9" x14ac:dyDescent="0.35">
      <c r="A271" s="25">
        <v>45520</v>
      </c>
      <c r="B271" t="s">
        <v>476</v>
      </c>
      <c r="C271" t="s">
        <v>775</v>
      </c>
      <c r="D271">
        <v>18.5</v>
      </c>
      <c r="F271" s="26">
        <f t="shared" si="4"/>
        <v>9078.7499999999945</v>
      </c>
      <c r="G271" t="s">
        <v>788</v>
      </c>
      <c r="I271" t="s">
        <v>776</v>
      </c>
    </row>
    <row r="272" spans="1:9" x14ac:dyDescent="0.35">
      <c r="A272" s="25">
        <v>45523</v>
      </c>
      <c r="B272" t="s">
        <v>331</v>
      </c>
      <c r="C272" t="s">
        <v>754</v>
      </c>
      <c r="E272">
        <v>240.57</v>
      </c>
      <c r="F272" s="26">
        <f t="shared" si="4"/>
        <v>9319.3199999999943</v>
      </c>
      <c r="G272" t="s">
        <v>1</v>
      </c>
      <c r="H272" t="s">
        <v>796</v>
      </c>
    </row>
    <row r="273" spans="1:8" x14ac:dyDescent="0.35">
      <c r="A273" s="25">
        <v>45524</v>
      </c>
      <c r="B273" t="s">
        <v>331</v>
      </c>
      <c r="C273" t="s">
        <v>754</v>
      </c>
      <c r="E273">
        <v>49.83</v>
      </c>
      <c r="F273" s="26">
        <f t="shared" si="4"/>
        <v>9369.1499999999942</v>
      </c>
      <c r="G273" t="s">
        <v>1</v>
      </c>
      <c r="H273" t="s">
        <v>796</v>
      </c>
    </row>
    <row r="274" spans="1:8" x14ac:dyDescent="0.35">
      <c r="A274" s="25">
        <v>45525</v>
      </c>
      <c r="B274" t="s">
        <v>331</v>
      </c>
      <c r="C274" t="s">
        <v>754</v>
      </c>
      <c r="E274">
        <v>87.98</v>
      </c>
      <c r="F274" s="26">
        <f t="shared" si="4"/>
        <v>9457.1299999999937</v>
      </c>
      <c r="G274" t="s">
        <v>1</v>
      </c>
      <c r="H274" t="s">
        <v>796</v>
      </c>
    </row>
    <row r="275" spans="1:8" x14ac:dyDescent="0.35">
      <c r="A275" s="25">
        <v>45525</v>
      </c>
      <c r="B275" t="s">
        <v>755</v>
      </c>
      <c r="C275" t="s">
        <v>777</v>
      </c>
      <c r="D275">
        <v>5.4</v>
      </c>
      <c r="F275" s="26">
        <f t="shared" si="4"/>
        <v>9451.7299999999941</v>
      </c>
      <c r="G275" t="s">
        <v>6</v>
      </c>
    </row>
    <row r="276" spans="1:8" x14ac:dyDescent="0.35">
      <c r="A276" s="25">
        <v>45526</v>
      </c>
      <c r="B276" t="s">
        <v>476</v>
      </c>
      <c r="C276" t="s">
        <v>778</v>
      </c>
      <c r="D276">
        <v>614.34</v>
      </c>
      <c r="F276" s="26">
        <f t="shared" si="4"/>
        <v>8837.389999999994</v>
      </c>
      <c r="G276" t="s">
        <v>784</v>
      </c>
    </row>
    <row r="277" spans="1:8" x14ac:dyDescent="0.35">
      <c r="A277" s="25">
        <v>45526</v>
      </c>
      <c r="B277" t="s">
        <v>331</v>
      </c>
      <c r="C277" t="s">
        <v>754</v>
      </c>
      <c r="E277">
        <v>299.2</v>
      </c>
      <c r="F277" s="26">
        <f t="shared" si="4"/>
        <v>9136.5899999999947</v>
      </c>
      <c r="G277" t="s">
        <v>1</v>
      </c>
      <c r="H277" t="s">
        <v>796</v>
      </c>
    </row>
    <row r="278" spans="1:8" x14ac:dyDescent="0.35">
      <c r="A278" s="25">
        <v>45527</v>
      </c>
      <c r="B278" t="s">
        <v>331</v>
      </c>
      <c r="C278" t="s">
        <v>754</v>
      </c>
      <c r="E278">
        <v>137.88</v>
      </c>
      <c r="F278" s="26">
        <f t="shared" si="4"/>
        <v>9274.4699999999939</v>
      </c>
      <c r="G278" t="s">
        <v>1</v>
      </c>
      <c r="H278" t="s">
        <v>796</v>
      </c>
    </row>
    <row r="279" spans="1:8" x14ac:dyDescent="0.35">
      <c r="A279" s="25">
        <v>45531</v>
      </c>
      <c r="B279" t="s">
        <v>331</v>
      </c>
      <c r="C279" t="s">
        <v>754</v>
      </c>
      <c r="E279">
        <v>158.57</v>
      </c>
      <c r="F279" s="26">
        <f t="shared" si="4"/>
        <v>9433.0399999999936</v>
      </c>
      <c r="G279" t="s">
        <v>1</v>
      </c>
      <c r="H279" t="s">
        <v>796</v>
      </c>
    </row>
    <row r="280" spans="1:8" x14ac:dyDescent="0.35">
      <c r="A280" s="25">
        <v>45532</v>
      </c>
      <c r="B280" t="s">
        <v>331</v>
      </c>
      <c r="C280" t="s">
        <v>779</v>
      </c>
      <c r="E280">
        <v>18</v>
      </c>
      <c r="F280" s="26">
        <f t="shared" si="4"/>
        <v>9451.0399999999936</v>
      </c>
      <c r="G280" t="s">
        <v>1</v>
      </c>
      <c r="H280" t="s">
        <v>796</v>
      </c>
    </row>
    <row r="281" spans="1:8" x14ac:dyDescent="0.35">
      <c r="A281" s="25">
        <v>45532</v>
      </c>
      <c r="B281" t="s">
        <v>331</v>
      </c>
      <c r="C281" t="s">
        <v>780</v>
      </c>
      <c r="E281">
        <v>15</v>
      </c>
      <c r="F281" s="26">
        <f t="shared" si="4"/>
        <v>9466.0399999999936</v>
      </c>
      <c r="G281" t="s">
        <v>1</v>
      </c>
      <c r="H281" t="s">
        <v>796</v>
      </c>
    </row>
    <row r="282" spans="1:8" x14ac:dyDescent="0.35">
      <c r="A282" s="25">
        <v>45532</v>
      </c>
      <c r="B282" t="s">
        <v>331</v>
      </c>
      <c r="C282" t="s">
        <v>754</v>
      </c>
      <c r="E282">
        <v>217.27</v>
      </c>
      <c r="F282" s="26">
        <f t="shared" si="4"/>
        <v>9683.309999999994</v>
      </c>
      <c r="G282" t="s">
        <v>1</v>
      </c>
      <c r="H282" t="s">
        <v>796</v>
      </c>
    </row>
    <row r="283" spans="1:8" x14ac:dyDescent="0.35">
      <c r="A283" s="25">
        <v>45533</v>
      </c>
      <c r="B283" t="s">
        <v>331</v>
      </c>
      <c r="C283" t="s">
        <v>754</v>
      </c>
      <c r="E283">
        <v>188.03</v>
      </c>
      <c r="F283" s="26">
        <f t="shared" si="4"/>
        <v>9871.3399999999947</v>
      </c>
      <c r="G283" t="s">
        <v>1</v>
      </c>
      <c r="H283" t="s">
        <v>796</v>
      </c>
    </row>
    <row r="284" spans="1:8" x14ac:dyDescent="0.35">
      <c r="A284" s="25">
        <v>45534</v>
      </c>
      <c r="B284" t="s">
        <v>331</v>
      </c>
      <c r="C284" t="s">
        <v>754</v>
      </c>
      <c r="E284">
        <v>674.79</v>
      </c>
      <c r="F284" s="26">
        <f t="shared" si="4"/>
        <v>10546.129999999994</v>
      </c>
      <c r="G284" t="s">
        <v>1</v>
      </c>
      <c r="H284" t="s">
        <v>796</v>
      </c>
    </row>
    <row r="285" spans="1:8" x14ac:dyDescent="0.35">
      <c r="A285" s="25">
        <v>45537</v>
      </c>
      <c r="B285" t="s">
        <v>331</v>
      </c>
      <c r="C285" t="s">
        <v>781</v>
      </c>
      <c r="E285">
        <v>18</v>
      </c>
      <c r="F285" s="26">
        <f t="shared" si="4"/>
        <v>10564.129999999994</v>
      </c>
      <c r="G285" t="s">
        <v>1</v>
      </c>
      <c r="H285" t="s">
        <v>796</v>
      </c>
    </row>
    <row r="286" spans="1:8" x14ac:dyDescent="0.35">
      <c r="A286" s="25">
        <v>45537</v>
      </c>
      <c r="B286" t="s">
        <v>331</v>
      </c>
      <c r="C286" t="s">
        <v>754</v>
      </c>
      <c r="E286">
        <v>304.95999999999998</v>
      </c>
      <c r="F286" s="26">
        <f t="shared" si="4"/>
        <v>10869.089999999993</v>
      </c>
      <c r="G286" t="s">
        <v>1</v>
      </c>
      <c r="H286" t="s">
        <v>796</v>
      </c>
    </row>
    <row r="287" spans="1:8" x14ac:dyDescent="0.35">
      <c r="A287" s="25">
        <v>45538</v>
      </c>
      <c r="B287" t="s">
        <v>476</v>
      </c>
      <c r="C287" t="s">
        <v>782</v>
      </c>
      <c r="E287">
        <v>18</v>
      </c>
      <c r="F287" s="26">
        <f t="shared" si="4"/>
        <v>10887.089999999993</v>
      </c>
      <c r="G287" t="s">
        <v>1</v>
      </c>
      <c r="H287" t="s">
        <v>796</v>
      </c>
    </row>
    <row r="288" spans="1:8" x14ac:dyDescent="0.35">
      <c r="A288" s="25">
        <v>45538</v>
      </c>
      <c r="B288" t="s">
        <v>331</v>
      </c>
      <c r="C288" t="s">
        <v>754</v>
      </c>
      <c r="E288">
        <v>381.29</v>
      </c>
      <c r="F288" s="26">
        <f t="shared" si="4"/>
        <v>11268.379999999994</v>
      </c>
      <c r="G288" t="s">
        <v>1</v>
      </c>
      <c r="H288" t="s">
        <v>796</v>
      </c>
    </row>
    <row r="289" spans="1:8" x14ac:dyDescent="0.35">
      <c r="A289" s="25">
        <v>45539</v>
      </c>
      <c r="B289" t="s">
        <v>476</v>
      </c>
      <c r="C289" t="s">
        <v>783</v>
      </c>
      <c r="D289">
        <v>223</v>
      </c>
      <c r="F289" s="26">
        <f t="shared" si="4"/>
        <v>11045.379999999994</v>
      </c>
      <c r="G289" t="s">
        <v>81</v>
      </c>
      <c r="H289" t="s">
        <v>796</v>
      </c>
    </row>
    <row r="290" spans="1:8" x14ac:dyDescent="0.35">
      <c r="A290" s="25">
        <v>45539</v>
      </c>
      <c r="B290" t="s">
        <v>331</v>
      </c>
      <c r="C290" t="s">
        <v>754</v>
      </c>
      <c r="E290">
        <v>111.28</v>
      </c>
      <c r="F290" s="26">
        <f t="shared" si="4"/>
        <v>11156.659999999994</v>
      </c>
      <c r="G290" t="s">
        <v>1</v>
      </c>
      <c r="H290" t="s">
        <v>796</v>
      </c>
    </row>
    <row r="291" spans="1:8" x14ac:dyDescent="0.35">
      <c r="A291" s="25">
        <v>45540</v>
      </c>
      <c r="B291" t="s">
        <v>331</v>
      </c>
      <c r="C291" t="s">
        <v>754</v>
      </c>
      <c r="E291">
        <v>826.84</v>
      </c>
      <c r="F291" s="26">
        <f t="shared" si="4"/>
        <v>11983.499999999995</v>
      </c>
      <c r="G291" t="s">
        <v>1</v>
      </c>
      <c r="H291" t="s">
        <v>796</v>
      </c>
    </row>
    <row r="292" spans="1:8" x14ac:dyDescent="0.35">
      <c r="A292" s="25">
        <v>45540</v>
      </c>
      <c r="B292" t="s">
        <v>331</v>
      </c>
      <c r="C292" t="s">
        <v>794</v>
      </c>
      <c r="E292">
        <v>18</v>
      </c>
      <c r="F292" s="26">
        <f t="shared" si="4"/>
        <v>12001.499999999995</v>
      </c>
      <c r="G292" t="s">
        <v>1</v>
      </c>
      <c r="H292" t="s">
        <v>796</v>
      </c>
    </row>
    <row r="293" spans="1:8" x14ac:dyDescent="0.35">
      <c r="A293" s="25">
        <v>45541</v>
      </c>
      <c r="B293" t="s">
        <v>331</v>
      </c>
      <c r="C293" t="s">
        <v>754</v>
      </c>
      <c r="E293">
        <v>246.01</v>
      </c>
      <c r="F293" s="26">
        <f t="shared" si="4"/>
        <v>12247.509999999995</v>
      </c>
      <c r="G293" t="s">
        <v>1</v>
      </c>
      <c r="H293" t="s">
        <v>796</v>
      </c>
    </row>
    <row r="294" spans="1:8" x14ac:dyDescent="0.35">
      <c r="A294" s="25">
        <v>45542</v>
      </c>
      <c r="B294" t="s">
        <v>331</v>
      </c>
      <c r="C294" t="s">
        <v>802</v>
      </c>
      <c r="E294">
        <v>6</v>
      </c>
      <c r="F294" s="26">
        <f t="shared" si="4"/>
        <v>12253.509999999995</v>
      </c>
      <c r="G294" t="s">
        <v>1</v>
      </c>
      <c r="H294" t="s">
        <v>796</v>
      </c>
    </row>
    <row r="295" spans="1:8" x14ac:dyDescent="0.35">
      <c r="A295" s="25">
        <v>45543</v>
      </c>
      <c r="B295" t="s">
        <v>331</v>
      </c>
      <c r="C295" t="s">
        <v>803</v>
      </c>
      <c r="E295">
        <v>21</v>
      </c>
      <c r="F295" s="26">
        <f t="shared" si="4"/>
        <v>12274.509999999995</v>
      </c>
      <c r="G295" t="s">
        <v>1</v>
      </c>
      <c r="H295" t="s">
        <v>796</v>
      </c>
    </row>
    <row r="296" spans="1:8" x14ac:dyDescent="0.35">
      <c r="A296" s="25">
        <v>45544</v>
      </c>
      <c r="B296" t="s">
        <v>331</v>
      </c>
      <c r="C296" t="s">
        <v>754</v>
      </c>
      <c r="E296">
        <v>234.64</v>
      </c>
      <c r="F296" s="26">
        <f t="shared" si="4"/>
        <v>12509.149999999994</v>
      </c>
      <c r="G296" t="s">
        <v>1</v>
      </c>
      <c r="H296" t="s">
        <v>796</v>
      </c>
    </row>
    <row r="297" spans="1:8" x14ac:dyDescent="0.35">
      <c r="A297" s="25">
        <v>45545</v>
      </c>
      <c r="B297" t="s">
        <v>331</v>
      </c>
      <c r="C297" t="s">
        <v>754</v>
      </c>
      <c r="E297">
        <v>340.42</v>
      </c>
      <c r="F297" s="26">
        <f t="shared" si="4"/>
        <v>12849.569999999994</v>
      </c>
      <c r="G297" t="s">
        <v>1</v>
      </c>
      <c r="H297" t="s">
        <v>796</v>
      </c>
    </row>
    <row r="298" spans="1:8" x14ac:dyDescent="0.35">
      <c r="A298" s="25">
        <v>45546</v>
      </c>
      <c r="B298" t="s">
        <v>331</v>
      </c>
      <c r="C298" t="s">
        <v>754</v>
      </c>
      <c r="E298">
        <v>466</v>
      </c>
      <c r="F298" s="26">
        <f t="shared" si="4"/>
        <v>13315.569999999994</v>
      </c>
      <c r="G298" t="s">
        <v>1</v>
      </c>
      <c r="H298" t="s">
        <v>796</v>
      </c>
    </row>
    <row r="299" spans="1:8" x14ac:dyDescent="0.35">
      <c r="A299" s="25">
        <v>45546</v>
      </c>
      <c r="B299" t="s">
        <v>331</v>
      </c>
      <c r="C299" t="s">
        <v>804</v>
      </c>
      <c r="E299">
        <v>15</v>
      </c>
      <c r="F299" s="26">
        <f t="shared" si="4"/>
        <v>13330.569999999994</v>
      </c>
      <c r="G299" t="s">
        <v>1</v>
      </c>
      <c r="H299" t="s">
        <v>796</v>
      </c>
    </row>
    <row r="300" spans="1:8" x14ac:dyDescent="0.35">
      <c r="A300" s="25">
        <v>45547</v>
      </c>
      <c r="B300" t="s">
        <v>331</v>
      </c>
      <c r="C300" t="s">
        <v>754</v>
      </c>
      <c r="E300">
        <v>2097.8000000000002</v>
      </c>
      <c r="F300" s="26">
        <f t="shared" si="4"/>
        <v>15428.369999999995</v>
      </c>
      <c r="G300" t="s">
        <v>1</v>
      </c>
      <c r="H300" t="s">
        <v>796</v>
      </c>
    </row>
    <row r="301" spans="1:8" x14ac:dyDescent="0.35">
      <c r="A301" s="25">
        <v>45548</v>
      </c>
      <c r="B301" t="s">
        <v>514</v>
      </c>
      <c r="C301" t="s">
        <v>515</v>
      </c>
      <c r="D301">
        <v>108</v>
      </c>
      <c r="F301" s="26">
        <f t="shared" si="4"/>
        <v>15320.369999999995</v>
      </c>
      <c r="G301" t="s">
        <v>5</v>
      </c>
      <c r="H301" t="s">
        <v>796</v>
      </c>
    </row>
    <row r="302" spans="1:8" x14ac:dyDescent="0.35">
      <c r="A302" s="25">
        <v>45548</v>
      </c>
      <c r="B302" t="s">
        <v>331</v>
      </c>
      <c r="C302" t="s">
        <v>851</v>
      </c>
      <c r="E302">
        <v>30</v>
      </c>
      <c r="F302" s="26">
        <f t="shared" si="4"/>
        <v>15350.369999999995</v>
      </c>
      <c r="G302" t="s">
        <v>1</v>
      </c>
      <c r="H302" t="s">
        <v>796</v>
      </c>
    </row>
    <row r="303" spans="1:8" x14ac:dyDescent="0.35">
      <c r="A303" s="25">
        <v>45553</v>
      </c>
      <c r="B303" t="s">
        <v>331</v>
      </c>
      <c r="C303" t="s">
        <v>852</v>
      </c>
      <c r="E303">
        <v>0.98</v>
      </c>
      <c r="F303" s="26">
        <f t="shared" si="4"/>
        <v>15351.349999999995</v>
      </c>
      <c r="G303" t="s">
        <v>853</v>
      </c>
    </row>
    <row r="304" spans="1:8" x14ac:dyDescent="0.35">
      <c r="A304" s="25">
        <v>45554</v>
      </c>
      <c r="B304" t="s">
        <v>476</v>
      </c>
      <c r="C304" t="s">
        <v>783</v>
      </c>
      <c r="D304">
        <v>66</v>
      </c>
      <c r="F304" s="26">
        <f t="shared" si="4"/>
        <v>15285.349999999995</v>
      </c>
      <c r="G304" t="s">
        <v>81</v>
      </c>
      <c r="H304" t="s">
        <v>796</v>
      </c>
    </row>
    <row r="305" spans="1:9" x14ac:dyDescent="0.35">
      <c r="A305" s="25">
        <v>45554</v>
      </c>
      <c r="B305" t="s">
        <v>476</v>
      </c>
      <c r="C305" t="s">
        <v>783</v>
      </c>
      <c r="D305">
        <v>165</v>
      </c>
      <c r="F305" s="26">
        <f t="shared" si="4"/>
        <v>15120.349999999995</v>
      </c>
      <c r="G305" t="s">
        <v>81</v>
      </c>
      <c r="H305" t="s">
        <v>796</v>
      </c>
    </row>
    <row r="306" spans="1:9" x14ac:dyDescent="0.35">
      <c r="A306" s="25">
        <v>45555</v>
      </c>
      <c r="B306" t="s">
        <v>331</v>
      </c>
      <c r="C306" t="s">
        <v>859</v>
      </c>
      <c r="E306">
        <v>90</v>
      </c>
      <c r="F306" s="26">
        <f t="shared" si="4"/>
        <v>15210.349999999995</v>
      </c>
      <c r="G306" t="s">
        <v>734</v>
      </c>
      <c r="H306" t="s">
        <v>796</v>
      </c>
    </row>
    <row r="307" spans="1:9" x14ac:dyDescent="0.35">
      <c r="A307" s="25">
        <v>45556</v>
      </c>
      <c r="B307" t="s">
        <v>755</v>
      </c>
      <c r="C307" t="s">
        <v>860</v>
      </c>
      <c r="D307">
        <v>5</v>
      </c>
      <c r="F307" s="26">
        <f t="shared" si="4"/>
        <v>15205.349999999995</v>
      </c>
      <c r="G307" t="s">
        <v>854</v>
      </c>
    </row>
    <row r="308" spans="1:9" x14ac:dyDescent="0.35">
      <c r="A308" s="25">
        <v>45558</v>
      </c>
      <c r="B308" t="s">
        <v>331</v>
      </c>
      <c r="C308" t="s">
        <v>2113</v>
      </c>
      <c r="E308">
        <v>116.57</v>
      </c>
      <c r="F308" s="26">
        <f t="shared" si="4"/>
        <v>15321.919999999995</v>
      </c>
      <c r="G308" t="s">
        <v>2115</v>
      </c>
      <c r="H308" t="s">
        <v>796</v>
      </c>
    </row>
    <row r="309" spans="1:9" x14ac:dyDescent="0.35">
      <c r="A309" s="25">
        <v>45558</v>
      </c>
      <c r="C309" t="s">
        <v>2114</v>
      </c>
      <c r="E309">
        <v>1558.21</v>
      </c>
      <c r="F309" s="26">
        <f t="shared" si="4"/>
        <v>16880.129999999994</v>
      </c>
      <c r="G309" t="s">
        <v>734</v>
      </c>
      <c r="H309" t="s">
        <v>796</v>
      </c>
    </row>
    <row r="310" spans="1:9" x14ac:dyDescent="0.35">
      <c r="A310" s="25">
        <v>45560</v>
      </c>
      <c r="B310" t="s">
        <v>2116</v>
      </c>
      <c r="C310" t="s">
        <v>2117</v>
      </c>
      <c r="D310">
        <v>6000</v>
      </c>
      <c r="F310" s="26">
        <f t="shared" si="4"/>
        <v>10880.129999999994</v>
      </c>
      <c r="G310" t="s">
        <v>9</v>
      </c>
    </row>
    <row r="311" spans="1:9" x14ac:dyDescent="0.35">
      <c r="A311" s="25">
        <v>45560</v>
      </c>
      <c r="B311" t="s">
        <v>476</v>
      </c>
      <c r="C311" t="s">
        <v>2121</v>
      </c>
      <c r="D311">
        <v>18</v>
      </c>
      <c r="F311" s="26">
        <f t="shared" si="4"/>
        <v>10862.129999999994</v>
      </c>
      <c r="G311" t="s">
        <v>5</v>
      </c>
      <c r="H311" t="s">
        <v>796</v>
      </c>
    </row>
    <row r="312" spans="1:9" x14ac:dyDescent="0.35">
      <c r="A312" s="25">
        <v>45560</v>
      </c>
      <c r="B312" t="s">
        <v>476</v>
      </c>
      <c r="C312" t="s">
        <v>2122</v>
      </c>
      <c r="D312">
        <v>118.95</v>
      </c>
      <c r="F312" s="26">
        <f t="shared" si="4"/>
        <v>10743.179999999993</v>
      </c>
      <c r="G312" t="s">
        <v>788</v>
      </c>
    </row>
    <row r="313" spans="1:9" x14ac:dyDescent="0.35">
      <c r="A313" s="25">
        <v>45560</v>
      </c>
      <c r="B313" t="s">
        <v>331</v>
      </c>
      <c r="C313" t="s">
        <v>2123</v>
      </c>
      <c r="E313">
        <v>457.14</v>
      </c>
      <c r="F313" s="26">
        <f t="shared" si="4"/>
        <v>11200.319999999992</v>
      </c>
      <c r="G313" t="s">
        <v>734</v>
      </c>
      <c r="H313" t="s">
        <v>796</v>
      </c>
    </row>
    <row r="314" spans="1:9" x14ac:dyDescent="0.35">
      <c r="A314" s="25">
        <v>45561</v>
      </c>
      <c r="B314" t="s">
        <v>476</v>
      </c>
      <c r="C314" t="s">
        <v>2126</v>
      </c>
      <c r="D314">
        <v>650</v>
      </c>
      <c r="F314" s="26">
        <f t="shared" si="4"/>
        <v>10550.319999999992</v>
      </c>
      <c r="G314" t="s">
        <v>736</v>
      </c>
    </row>
    <row r="315" spans="1:9" x14ac:dyDescent="0.35">
      <c r="A315" s="25">
        <v>45562</v>
      </c>
      <c r="B315" t="s">
        <v>476</v>
      </c>
      <c r="C315" t="s">
        <v>757</v>
      </c>
      <c r="D315">
        <v>200</v>
      </c>
      <c r="F315" s="26">
        <f t="shared" si="4"/>
        <v>10350.319999999992</v>
      </c>
      <c r="G315" t="s">
        <v>10</v>
      </c>
      <c r="H315" t="s">
        <v>796</v>
      </c>
      <c r="I315" t="s">
        <v>2120</v>
      </c>
    </row>
    <row r="316" spans="1:9" x14ac:dyDescent="0.35">
      <c r="A316" s="25">
        <v>45562</v>
      </c>
      <c r="B316" t="s">
        <v>331</v>
      </c>
      <c r="C316" t="s">
        <v>2136</v>
      </c>
      <c r="E316">
        <v>294.93</v>
      </c>
      <c r="F316" s="26">
        <f t="shared" si="4"/>
        <v>10645.249999999993</v>
      </c>
      <c r="G316" t="s">
        <v>734</v>
      </c>
      <c r="H316" t="s">
        <v>796</v>
      </c>
    </row>
    <row r="317" spans="1:9" x14ac:dyDescent="0.35">
      <c r="A317" s="25">
        <v>45565</v>
      </c>
      <c r="B317" t="s">
        <v>331</v>
      </c>
      <c r="C317" t="s">
        <v>754</v>
      </c>
      <c r="E317">
        <v>344.55</v>
      </c>
      <c r="F317" s="26">
        <f t="shared" si="4"/>
        <v>10989.799999999992</v>
      </c>
      <c r="G317" t="s">
        <v>734</v>
      </c>
      <c r="H317" t="s">
        <v>796</v>
      </c>
    </row>
    <row r="318" spans="1:9" x14ac:dyDescent="0.35">
      <c r="A318" s="25">
        <v>45565</v>
      </c>
      <c r="B318" t="s">
        <v>331</v>
      </c>
      <c r="C318" t="s">
        <v>2138</v>
      </c>
      <c r="E318">
        <v>742.24</v>
      </c>
      <c r="F318" s="26">
        <f t="shared" si="4"/>
        <v>11732.039999999992</v>
      </c>
      <c r="G318" t="s">
        <v>734</v>
      </c>
      <c r="H318" t="s">
        <v>796</v>
      </c>
    </row>
    <row r="319" spans="1:9" x14ac:dyDescent="0.35">
      <c r="A319" s="25">
        <v>45566</v>
      </c>
      <c r="B319" t="s">
        <v>476</v>
      </c>
      <c r="C319" t="s">
        <v>2139</v>
      </c>
      <c r="D319">
        <v>100</v>
      </c>
      <c r="F319" s="26">
        <f t="shared" si="4"/>
        <v>11632.039999999992</v>
      </c>
      <c r="G319" t="s">
        <v>10</v>
      </c>
      <c r="H319" t="s">
        <v>795</v>
      </c>
      <c r="I319" t="s">
        <v>2141</v>
      </c>
    </row>
    <row r="320" spans="1:9" x14ac:dyDescent="0.35">
      <c r="A320" s="25">
        <v>45566</v>
      </c>
      <c r="B320" t="s">
        <v>331</v>
      </c>
      <c r="C320" t="s">
        <v>2140</v>
      </c>
      <c r="E320">
        <v>221.2</v>
      </c>
      <c r="F320" s="26">
        <f t="shared" si="4"/>
        <v>11853.239999999993</v>
      </c>
      <c r="G320" t="s">
        <v>734</v>
      </c>
      <c r="H320" t="s">
        <v>796</v>
      </c>
    </row>
    <row r="321" spans="1:8" x14ac:dyDescent="0.35">
      <c r="A321" s="25">
        <v>45568</v>
      </c>
      <c r="B321" t="s">
        <v>331</v>
      </c>
      <c r="C321" t="s">
        <v>2142</v>
      </c>
      <c r="E321">
        <v>879.87</v>
      </c>
      <c r="F321" s="26">
        <f t="shared" si="4"/>
        <v>12733.109999999993</v>
      </c>
      <c r="G321" t="s">
        <v>734</v>
      </c>
      <c r="H321" t="s">
        <v>796</v>
      </c>
    </row>
    <row r="322" spans="1:8" x14ac:dyDescent="0.35">
      <c r="A322" s="25">
        <v>45569</v>
      </c>
      <c r="B322" t="s">
        <v>331</v>
      </c>
      <c r="C322" t="s">
        <v>2143</v>
      </c>
      <c r="E322">
        <v>2949.3</v>
      </c>
      <c r="F322" s="26">
        <f t="shared" si="4"/>
        <v>15682.409999999993</v>
      </c>
      <c r="G322" t="s">
        <v>734</v>
      </c>
      <c r="H322" t="s">
        <v>796</v>
      </c>
    </row>
    <row r="323" spans="1:8" x14ac:dyDescent="0.35">
      <c r="A323" s="25">
        <v>45572</v>
      </c>
      <c r="B323" t="s">
        <v>331</v>
      </c>
      <c r="C323" t="s">
        <v>2144</v>
      </c>
      <c r="E323">
        <v>1327.17</v>
      </c>
      <c r="F323" s="26">
        <f t="shared" si="4"/>
        <v>17009.579999999994</v>
      </c>
      <c r="G323" t="s">
        <v>734</v>
      </c>
      <c r="H323" t="s">
        <v>796</v>
      </c>
    </row>
    <row r="324" spans="1:8" x14ac:dyDescent="0.35">
      <c r="A324" s="25">
        <v>45573</v>
      </c>
      <c r="B324" t="s">
        <v>476</v>
      </c>
      <c r="C324" t="s">
        <v>2145</v>
      </c>
      <c r="D324">
        <v>112.87</v>
      </c>
      <c r="F324" s="26">
        <f t="shared" si="4"/>
        <v>16896.709999999995</v>
      </c>
      <c r="G324" t="s">
        <v>737</v>
      </c>
      <c r="H324" t="s">
        <v>796</v>
      </c>
    </row>
    <row r="325" spans="1:8" x14ac:dyDescent="0.35">
      <c r="A325" s="25">
        <v>45574</v>
      </c>
      <c r="B325" t="s">
        <v>476</v>
      </c>
      <c r="C325" t="s">
        <v>2146</v>
      </c>
      <c r="D325">
        <v>45</v>
      </c>
      <c r="F325" s="26">
        <f t="shared" si="4"/>
        <v>16851.709999999995</v>
      </c>
      <c r="G325" t="s">
        <v>735</v>
      </c>
      <c r="H325" t="s">
        <v>796</v>
      </c>
    </row>
    <row r="326" spans="1:8" x14ac:dyDescent="0.35">
      <c r="A326" s="25">
        <v>45574</v>
      </c>
      <c r="B326" t="s">
        <v>476</v>
      </c>
      <c r="C326" t="s">
        <v>2147</v>
      </c>
      <c r="D326">
        <v>60</v>
      </c>
      <c r="F326" s="26">
        <f t="shared" ref="F326:F389" si="5">F325+E326-D326</f>
        <v>16791.709999999995</v>
      </c>
      <c r="G326" t="s">
        <v>735</v>
      </c>
      <c r="H326" t="s">
        <v>796</v>
      </c>
    </row>
    <row r="327" spans="1:8" x14ac:dyDescent="0.35">
      <c r="A327" s="25">
        <v>45574</v>
      </c>
      <c r="B327" t="s">
        <v>476</v>
      </c>
      <c r="C327" t="s">
        <v>2148</v>
      </c>
      <c r="D327">
        <v>262.5</v>
      </c>
      <c r="F327" s="26">
        <f t="shared" si="5"/>
        <v>16529.209999999995</v>
      </c>
      <c r="G327" t="s">
        <v>735</v>
      </c>
      <c r="H327" t="s">
        <v>796</v>
      </c>
    </row>
    <row r="328" spans="1:8" x14ac:dyDescent="0.35">
      <c r="A328" s="25">
        <v>45574</v>
      </c>
      <c r="B328" t="s">
        <v>476</v>
      </c>
      <c r="C328" t="s">
        <v>2149</v>
      </c>
      <c r="D328">
        <v>67.5</v>
      </c>
      <c r="F328" s="26">
        <f t="shared" si="5"/>
        <v>16461.709999999995</v>
      </c>
      <c r="G328" t="s">
        <v>735</v>
      </c>
      <c r="H328" t="s">
        <v>796</v>
      </c>
    </row>
    <row r="329" spans="1:8" x14ac:dyDescent="0.35">
      <c r="A329" s="25">
        <v>45574</v>
      </c>
      <c r="B329" t="s">
        <v>476</v>
      </c>
      <c r="C329" t="s">
        <v>2150</v>
      </c>
      <c r="D329">
        <v>896.25</v>
      </c>
      <c r="F329" s="26">
        <f t="shared" si="5"/>
        <v>15565.459999999995</v>
      </c>
      <c r="G329" t="s">
        <v>735</v>
      </c>
      <c r="H329" t="s">
        <v>796</v>
      </c>
    </row>
    <row r="330" spans="1:8" x14ac:dyDescent="0.35">
      <c r="A330" s="25">
        <v>45574</v>
      </c>
      <c r="B330" t="s">
        <v>476</v>
      </c>
      <c r="C330" t="s">
        <v>2151</v>
      </c>
      <c r="D330">
        <v>93.75</v>
      </c>
      <c r="F330" s="26">
        <f t="shared" si="5"/>
        <v>15471.709999999995</v>
      </c>
      <c r="G330" t="s">
        <v>735</v>
      </c>
      <c r="H330" t="s">
        <v>796</v>
      </c>
    </row>
    <row r="331" spans="1:8" x14ac:dyDescent="0.35">
      <c r="A331" s="25">
        <v>45574</v>
      </c>
      <c r="B331" t="s">
        <v>476</v>
      </c>
      <c r="C331" t="s">
        <v>2152</v>
      </c>
      <c r="D331">
        <v>108.75</v>
      </c>
      <c r="F331" s="26">
        <f t="shared" si="5"/>
        <v>15362.959999999995</v>
      </c>
      <c r="G331" t="s">
        <v>735</v>
      </c>
      <c r="H331" t="s">
        <v>796</v>
      </c>
    </row>
    <row r="332" spans="1:8" x14ac:dyDescent="0.35">
      <c r="A332" s="25">
        <v>45574</v>
      </c>
      <c r="B332" t="s">
        <v>476</v>
      </c>
      <c r="C332" t="s">
        <v>2153</v>
      </c>
      <c r="D332">
        <v>168.75</v>
      </c>
      <c r="F332" s="26">
        <f t="shared" si="5"/>
        <v>15194.209999999995</v>
      </c>
      <c r="G332" t="s">
        <v>735</v>
      </c>
      <c r="H332" t="s">
        <v>796</v>
      </c>
    </row>
    <row r="333" spans="1:8" x14ac:dyDescent="0.35">
      <c r="A333" s="25">
        <v>45574</v>
      </c>
      <c r="B333" t="s">
        <v>476</v>
      </c>
      <c r="C333" t="s">
        <v>2154</v>
      </c>
      <c r="D333">
        <v>262.5</v>
      </c>
      <c r="F333" s="26">
        <f t="shared" si="5"/>
        <v>14931.709999999995</v>
      </c>
      <c r="G333" t="s">
        <v>735</v>
      </c>
      <c r="H333" t="s">
        <v>796</v>
      </c>
    </row>
    <row r="334" spans="1:8" x14ac:dyDescent="0.35">
      <c r="A334" s="25">
        <v>45574</v>
      </c>
      <c r="B334" t="s">
        <v>476</v>
      </c>
      <c r="C334" t="s">
        <v>2155</v>
      </c>
      <c r="D334">
        <v>221.25</v>
      </c>
      <c r="F334" s="26">
        <f t="shared" si="5"/>
        <v>14710.459999999995</v>
      </c>
      <c r="G334" t="s">
        <v>735</v>
      </c>
      <c r="H334" t="s">
        <v>796</v>
      </c>
    </row>
    <row r="335" spans="1:8" x14ac:dyDescent="0.35">
      <c r="A335" s="25">
        <v>45574</v>
      </c>
      <c r="B335" t="s">
        <v>476</v>
      </c>
      <c r="C335" t="s">
        <v>2156</v>
      </c>
      <c r="D335">
        <v>48.75</v>
      </c>
      <c r="F335" s="26">
        <f t="shared" si="5"/>
        <v>14661.709999999995</v>
      </c>
      <c r="G335" t="s">
        <v>735</v>
      </c>
      <c r="H335" t="s">
        <v>796</v>
      </c>
    </row>
    <row r="336" spans="1:8" x14ac:dyDescent="0.35">
      <c r="A336" s="25">
        <v>45574</v>
      </c>
      <c r="B336" t="s">
        <v>476</v>
      </c>
      <c r="C336" t="s">
        <v>2157</v>
      </c>
      <c r="D336">
        <v>172.5</v>
      </c>
      <c r="F336" s="26">
        <f t="shared" si="5"/>
        <v>14489.209999999995</v>
      </c>
      <c r="G336" t="s">
        <v>735</v>
      </c>
      <c r="H336" t="s">
        <v>796</v>
      </c>
    </row>
    <row r="337" spans="1:9" x14ac:dyDescent="0.35">
      <c r="A337" s="25">
        <v>45574</v>
      </c>
      <c r="B337" t="s">
        <v>476</v>
      </c>
      <c r="C337" t="s">
        <v>2158</v>
      </c>
      <c r="D337">
        <v>671.25</v>
      </c>
      <c r="F337" s="26">
        <f t="shared" si="5"/>
        <v>13817.959999999995</v>
      </c>
      <c r="G337" t="s">
        <v>735</v>
      </c>
      <c r="H337" t="s">
        <v>796</v>
      </c>
    </row>
    <row r="338" spans="1:9" x14ac:dyDescent="0.35">
      <c r="A338" s="25">
        <v>45575</v>
      </c>
      <c r="B338" t="s">
        <v>476</v>
      </c>
      <c r="C338" t="s">
        <v>2159</v>
      </c>
      <c r="D338">
        <v>187.5</v>
      </c>
      <c r="F338" s="26">
        <f t="shared" si="5"/>
        <v>13630.459999999995</v>
      </c>
      <c r="G338" t="s">
        <v>735</v>
      </c>
      <c r="H338" t="s">
        <v>796</v>
      </c>
    </row>
    <row r="339" spans="1:9" x14ac:dyDescent="0.35">
      <c r="A339" s="25">
        <v>45575</v>
      </c>
      <c r="B339" t="s">
        <v>476</v>
      </c>
      <c r="C339" t="s">
        <v>2160</v>
      </c>
      <c r="D339">
        <v>240</v>
      </c>
      <c r="F339" s="26">
        <f t="shared" si="5"/>
        <v>13390.459999999995</v>
      </c>
      <c r="G339" t="s">
        <v>735</v>
      </c>
      <c r="H339" t="s">
        <v>796</v>
      </c>
    </row>
    <row r="340" spans="1:9" x14ac:dyDescent="0.35">
      <c r="A340" s="25">
        <v>45575</v>
      </c>
      <c r="B340" t="s">
        <v>331</v>
      </c>
      <c r="C340" t="s">
        <v>754</v>
      </c>
      <c r="E340">
        <v>29.2</v>
      </c>
      <c r="F340" s="26">
        <f t="shared" si="5"/>
        <v>13419.659999999996</v>
      </c>
      <c r="G340" t="s">
        <v>0</v>
      </c>
    </row>
    <row r="341" spans="1:9" x14ac:dyDescent="0.35">
      <c r="A341" s="25">
        <v>45575</v>
      </c>
      <c r="B341" t="s">
        <v>476</v>
      </c>
      <c r="C341" t="s">
        <v>2161</v>
      </c>
      <c r="D341">
        <v>326.25</v>
      </c>
      <c r="F341" s="26">
        <f t="shared" si="5"/>
        <v>13093.409999999996</v>
      </c>
      <c r="G341" t="s">
        <v>735</v>
      </c>
      <c r="H341" t="s">
        <v>796</v>
      </c>
    </row>
    <row r="342" spans="1:9" x14ac:dyDescent="0.35">
      <c r="A342" s="25">
        <v>45575</v>
      </c>
      <c r="B342" t="s">
        <v>476</v>
      </c>
      <c r="C342" t="s">
        <v>2162</v>
      </c>
      <c r="D342">
        <v>225</v>
      </c>
      <c r="F342" s="26">
        <f t="shared" si="5"/>
        <v>12868.409999999996</v>
      </c>
      <c r="G342" t="s">
        <v>735</v>
      </c>
      <c r="H342" t="s">
        <v>796</v>
      </c>
    </row>
    <row r="343" spans="1:9" x14ac:dyDescent="0.35">
      <c r="A343" s="25">
        <v>45575</v>
      </c>
      <c r="B343" t="s">
        <v>476</v>
      </c>
      <c r="C343" t="s">
        <v>2163</v>
      </c>
      <c r="D343">
        <v>150</v>
      </c>
      <c r="F343" s="26">
        <f t="shared" si="5"/>
        <v>12718.409999999996</v>
      </c>
      <c r="G343" t="s">
        <v>735</v>
      </c>
      <c r="H343" t="s">
        <v>796</v>
      </c>
    </row>
    <row r="344" spans="1:9" x14ac:dyDescent="0.35">
      <c r="A344" s="25">
        <v>45579</v>
      </c>
      <c r="B344" t="s">
        <v>476</v>
      </c>
      <c r="C344" t="s">
        <v>2164</v>
      </c>
      <c r="D344">
        <v>302</v>
      </c>
      <c r="F344" s="26">
        <f t="shared" si="5"/>
        <v>12416.409999999996</v>
      </c>
      <c r="G344" t="s">
        <v>854</v>
      </c>
      <c r="I344" t="s">
        <v>2168</v>
      </c>
    </row>
    <row r="345" spans="1:9" x14ac:dyDescent="0.35">
      <c r="A345" s="25">
        <v>45580</v>
      </c>
      <c r="B345" t="s">
        <v>476</v>
      </c>
      <c r="C345" t="s">
        <v>2165</v>
      </c>
      <c r="D345">
        <v>206.25</v>
      </c>
      <c r="F345" s="26">
        <f t="shared" si="5"/>
        <v>12210.159999999996</v>
      </c>
      <c r="G345" t="s">
        <v>735</v>
      </c>
      <c r="H345" t="s">
        <v>796</v>
      </c>
    </row>
    <row r="346" spans="1:9" x14ac:dyDescent="0.35">
      <c r="A346" s="25">
        <v>45583</v>
      </c>
      <c r="B346" t="s">
        <v>476</v>
      </c>
      <c r="C346" t="s">
        <v>2166</v>
      </c>
      <c r="D346">
        <v>1518</v>
      </c>
      <c r="F346" s="26">
        <f t="shared" si="5"/>
        <v>10692.159999999996</v>
      </c>
      <c r="G346" t="s">
        <v>3651</v>
      </c>
      <c r="H346" t="s">
        <v>796</v>
      </c>
    </row>
    <row r="347" spans="1:9" x14ac:dyDescent="0.35">
      <c r="A347" s="25">
        <v>45586</v>
      </c>
      <c r="B347" t="s">
        <v>755</v>
      </c>
      <c r="C347" t="s">
        <v>2167</v>
      </c>
      <c r="D347">
        <v>5</v>
      </c>
      <c r="F347" s="26">
        <f t="shared" si="5"/>
        <v>10687.159999999996</v>
      </c>
      <c r="G347" t="s">
        <v>854</v>
      </c>
    </row>
    <row r="348" spans="1:9" x14ac:dyDescent="0.35">
      <c r="A348" s="25">
        <v>45587</v>
      </c>
      <c r="B348" t="s">
        <v>331</v>
      </c>
      <c r="C348" t="s">
        <v>3649</v>
      </c>
      <c r="E348">
        <v>45</v>
      </c>
      <c r="F348" s="26">
        <f t="shared" si="5"/>
        <v>10732.159999999996</v>
      </c>
      <c r="G348" t="s">
        <v>734</v>
      </c>
      <c r="H348" t="s">
        <v>796</v>
      </c>
      <c r="I348" t="s">
        <v>3650</v>
      </c>
    </row>
    <row r="349" spans="1:9" x14ac:dyDescent="0.35">
      <c r="A349" s="25">
        <v>45589</v>
      </c>
      <c r="B349" t="s">
        <v>476</v>
      </c>
      <c r="C349" t="s">
        <v>3652</v>
      </c>
      <c r="D349">
        <v>97.5</v>
      </c>
      <c r="F349" s="26">
        <f t="shared" si="5"/>
        <v>10634.659999999996</v>
      </c>
      <c r="G349" t="s">
        <v>735</v>
      </c>
      <c r="H349" t="s">
        <v>796</v>
      </c>
    </row>
    <row r="350" spans="1:9" x14ac:dyDescent="0.35">
      <c r="A350" s="25">
        <v>45592</v>
      </c>
      <c r="B350" t="s">
        <v>476</v>
      </c>
      <c r="C350" t="s">
        <v>2145</v>
      </c>
      <c r="D350">
        <v>750</v>
      </c>
      <c r="F350" s="26">
        <f t="shared" si="5"/>
        <v>9884.6599999999962</v>
      </c>
      <c r="G350" t="s">
        <v>790</v>
      </c>
      <c r="H350" t="s">
        <v>796</v>
      </c>
    </row>
    <row r="351" spans="1:9" x14ac:dyDescent="0.35">
      <c r="A351" s="25">
        <v>45594</v>
      </c>
      <c r="B351" t="s">
        <v>331</v>
      </c>
      <c r="C351" t="s">
        <v>3654</v>
      </c>
      <c r="E351">
        <v>43.75</v>
      </c>
      <c r="F351" s="26">
        <f t="shared" si="5"/>
        <v>9928.4099999999962</v>
      </c>
      <c r="G351" t="s">
        <v>734</v>
      </c>
      <c r="H351" t="s">
        <v>796</v>
      </c>
      <c r="I351" t="s">
        <v>3650</v>
      </c>
    </row>
    <row r="352" spans="1:9" x14ac:dyDescent="0.35">
      <c r="A352" s="25">
        <v>45594</v>
      </c>
      <c r="B352" t="s">
        <v>476</v>
      </c>
      <c r="C352" t="s">
        <v>3655</v>
      </c>
      <c r="D352">
        <v>2250</v>
      </c>
      <c r="F352" s="26">
        <f t="shared" si="5"/>
        <v>7678.4099999999962</v>
      </c>
      <c r="G352" t="s">
        <v>735</v>
      </c>
      <c r="H352" t="s">
        <v>796</v>
      </c>
    </row>
    <row r="353" spans="1:9" x14ac:dyDescent="0.35">
      <c r="A353" s="25">
        <v>45603</v>
      </c>
      <c r="B353" t="s">
        <v>331</v>
      </c>
      <c r="C353" t="s">
        <v>3659</v>
      </c>
      <c r="E353">
        <v>163.69999999999999</v>
      </c>
      <c r="F353" s="26">
        <f t="shared" si="5"/>
        <v>7842.109999999996</v>
      </c>
      <c r="G353" t="s">
        <v>2115</v>
      </c>
      <c r="H353" t="s">
        <v>796</v>
      </c>
    </row>
    <row r="354" spans="1:9" x14ac:dyDescent="0.35">
      <c r="A354" s="25">
        <v>45603</v>
      </c>
      <c r="B354" t="s">
        <v>476</v>
      </c>
      <c r="C354" t="s">
        <v>3660</v>
      </c>
      <c r="D354">
        <v>12</v>
      </c>
      <c r="F354" s="26">
        <f t="shared" si="5"/>
        <v>7830.109999999996</v>
      </c>
      <c r="G354" t="s">
        <v>854</v>
      </c>
      <c r="I354" t="s">
        <v>3661</v>
      </c>
    </row>
    <row r="355" spans="1:9" x14ac:dyDescent="0.35">
      <c r="A355" s="25">
        <v>45616</v>
      </c>
      <c r="B355" t="s">
        <v>331</v>
      </c>
      <c r="C355" t="s">
        <v>754</v>
      </c>
      <c r="E355">
        <v>29.2</v>
      </c>
      <c r="F355" s="26">
        <f t="shared" si="5"/>
        <v>7859.3099999999959</v>
      </c>
      <c r="G355" t="s">
        <v>0</v>
      </c>
    </row>
    <row r="356" spans="1:9" x14ac:dyDescent="0.35">
      <c r="A356" s="25">
        <v>45617</v>
      </c>
      <c r="B356" t="s">
        <v>755</v>
      </c>
      <c r="C356" t="s">
        <v>3663</v>
      </c>
      <c r="D356">
        <v>5</v>
      </c>
      <c r="F356" s="26">
        <f t="shared" si="5"/>
        <v>7854.3099999999959</v>
      </c>
      <c r="G356" t="s">
        <v>854</v>
      </c>
    </row>
    <row r="357" spans="1:9" x14ac:dyDescent="0.35">
      <c r="A357" s="25">
        <v>45625</v>
      </c>
      <c r="B357" t="s">
        <v>476</v>
      </c>
      <c r="C357" t="s">
        <v>3664</v>
      </c>
      <c r="D357">
        <v>30</v>
      </c>
      <c r="F357" s="26">
        <f t="shared" si="5"/>
        <v>7824.3099999999959</v>
      </c>
      <c r="G357" t="s">
        <v>5</v>
      </c>
    </row>
    <row r="358" spans="1:9" x14ac:dyDescent="0.35">
      <c r="A358" s="25">
        <v>45628</v>
      </c>
      <c r="B358" t="s">
        <v>331</v>
      </c>
      <c r="C358" t="s">
        <v>3665</v>
      </c>
      <c r="E358">
        <v>30</v>
      </c>
      <c r="F358" s="26">
        <f t="shared" si="5"/>
        <v>7854.3099999999959</v>
      </c>
      <c r="G358" t="s">
        <v>3674</v>
      </c>
    </row>
    <row r="359" spans="1:9" x14ac:dyDescent="0.35">
      <c r="A359" s="25">
        <v>45632</v>
      </c>
      <c r="B359" t="s">
        <v>476</v>
      </c>
      <c r="C359" t="s">
        <v>3666</v>
      </c>
      <c r="D359">
        <v>750</v>
      </c>
      <c r="F359" s="26">
        <f t="shared" si="5"/>
        <v>7104.3099999999959</v>
      </c>
      <c r="G359" t="s">
        <v>6</v>
      </c>
    </row>
    <row r="360" spans="1:9" x14ac:dyDescent="0.35">
      <c r="A360" s="25">
        <v>45635</v>
      </c>
      <c r="B360" t="s">
        <v>331</v>
      </c>
      <c r="C360" t="s">
        <v>754</v>
      </c>
      <c r="E360">
        <v>29.2</v>
      </c>
      <c r="F360" s="26">
        <f t="shared" si="5"/>
        <v>7133.5099999999957</v>
      </c>
      <c r="G360" t="s">
        <v>3674</v>
      </c>
    </row>
    <row r="361" spans="1:9" x14ac:dyDescent="0.35">
      <c r="A361" s="25">
        <v>45637</v>
      </c>
      <c r="B361" t="s">
        <v>476</v>
      </c>
      <c r="C361" t="s">
        <v>3660</v>
      </c>
      <c r="D361">
        <v>123.25</v>
      </c>
      <c r="F361" s="26">
        <f t="shared" si="5"/>
        <v>7010.2599999999957</v>
      </c>
      <c r="G361" t="s">
        <v>854</v>
      </c>
    </row>
    <row r="362" spans="1:9" x14ac:dyDescent="0.35">
      <c r="A362" s="25">
        <v>45638</v>
      </c>
      <c r="B362" t="s">
        <v>476</v>
      </c>
      <c r="C362" t="s">
        <v>3667</v>
      </c>
      <c r="D362">
        <v>30</v>
      </c>
      <c r="F362" s="26">
        <f t="shared" si="5"/>
        <v>6980.2599999999957</v>
      </c>
      <c r="G362" t="s">
        <v>5</v>
      </c>
    </row>
    <row r="363" spans="1:9" x14ac:dyDescent="0.35">
      <c r="A363" s="25">
        <v>45643</v>
      </c>
      <c r="B363" t="s">
        <v>331</v>
      </c>
      <c r="C363" t="s">
        <v>3679</v>
      </c>
      <c r="E363">
        <v>30</v>
      </c>
      <c r="F363" s="26" t="s">
        <v>3716</v>
      </c>
      <c r="G363" t="s">
        <v>3674</v>
      </c>
    </row>
    <row r="364" spans="1:9" x14ac:dyDescent="0.35">
      <c r="A364" s="25">
        <v>45643</v>
      </c>
      <c r="B364" t="s">
        <v>331</v>
      </c>
      <c r="C364" t="s">
        <v>3680</v>
      </c>
      <c r="E364">
        <v>30</v>
      </c>
      <c r="F364" s="26" t="e">
        <f t="shared" si="5"/>
        <v>#VALUE!</v>
      </c>
      <c r="G364" t="s">
        <v>3674</v>
      </c>
    </row>
    <row r="365" spans="1:9" x14ac:dyDescent="0.35">
      <c r="A365" s="25">
        <v>45643</v>
      </c>
      <c r="B365" t="s">
        <v>331</v>
      </c>
      <c r="C365" t="s">
        <v>3681</v>
      </c>
      <c r="E365">
        <v>30</v>
      </c>
      <c r="F365" s="26" t="e">
        <f t="shared" si="5"/>
        <v>#VALUE!</v>
      </c>
      <c r="G365" t="s">
        <v>3674</v>
      </c>
    </row>
    <row r="366" spans="1:9" x14ac:dyDescent="0.35">
      <c r="A366" s="25">
        <v>45643</v>
      </c>
      <c r="B366" t="s">
        <v>331</v>
      </c>
      <c r="C366" t="s">
        <v>3682</v>
      </c>
      <c r="E366">
        <v>30</v>
      </c>
      <c r="F366" s="26" t="e">
        <f t="shared" si="5"/>
        <v>#VALUE!</v>
      </c>
      <c r="G366" t="s">
        <v>3674</v>
      </c>
    </row>
    <row r="367" spans="1:9" x14ac:dyDescent="0.35">
      <c r="A367" s="25">
        <v>45643</v>
      </c>
      <c r="B367" t="s">
        <v>331</v>
      </c>
      <c r="C367" t="s">
        <v>3683</v>
      </c>
      <c r="E367">
        <v>30</v>
      </c>
      <c r="F367" s="26" t="e">
        <f t="shared" si="5"/>
        <v>#VALUE!</v>
      </c>
      <c r="G367" t="s">
        <v>3674</v>
      </c>
    </row>
    <row r="368" spans="1:9" x14ac:dyDescent="0.35">
      <c r="A368" s="25">
        <v>45643</v>
      </c>
      <c r="B368" t="s">
        <v>331</v>
      </c>
      <c r="C368" t="s">
        <v>3668</v>
      </c>
      <c r="E368">
        <v>30</v>
      </c>
      <c r="F368" s="26" t="e">
        <f t="shared" si="5"/>
        <v>#VALUE!</v>
      </c>
      <c r="G368" t="s">
        <v>3674</v>
      </c>
    </row>
    <row r="369" spans="1:7" x14ac:dyDescent="0.35">
      <c r="A369" s="25">
        <v>45643</v>
      </c>
      <c r="B369" t="s">
        <v>331</v>
      </c>
      <c r="C369" t="s">
        <v>3669</v>
      </c>
      <c r="E369">
        <v>30</v>
      </c>
      <c r="F369" s="26" t="e">
        <f t="shared" si="5"/>
        <v>#VALUE!</v>
      </c>
      <c r="G369" t="s">
        <v>3674</v>
      </c>
    </row>
    <row r="370" spans="1:7" x14ac:dyDescent="0.35">
      <c r="A370" s="25">
        <v>45643</v>
      </c>
      <c r="B370" t="s">
        <v>331</v>
      </c>
      <c r="C370" t="s">
        <v>3670</v>
      </c>
      <c r="E370">
        <v>30</v>
      </c>
      <c r="F370" s="26" t="e">
        <f t="shared" si="5"/>
        <v>#VALUE!</v>
      </c>
      <c r="G370" t="s">
        <v>3674</v>
      </c>
    </row>
    <row r="371" spans="1:7" x14ac:dyDescent="0.35">
      <c r="A371" s="25">
        <v>45643</v>
      </c>
      <c r="B371" t="s">
        <v>331</v>
      </c>
      <c r="C371" t="s">
        <v>3671</v>
      </c>
      <c r="E371">
        <v>30</v>
      </c>
      <c r="F371" s="26" t="e">
        <f t="shared" si="5"/>
        <v>#VALUE!</v>
      </c>
      <c r="G371" t="s">
        <v>3674</v>
      </c>
    </row>
    <row r="372" spans="1:7" x14ac:dyDescent="0.35">
      <c r="A372" s="25">
        <v>45643</v>
      </c>
      <c r="B372" t="s">
        <v>476</v>
      </c>
      <c r="C372" t="s">
        <v>3672</v>
      </c>
      <c r="E372">
        <v>30</v>
      </c>
      <c r="F372" s="26" t="e">
        <f t="shared" si="5"/>
        <v>#VALUE!</v>
      </c>
      <c r="G372" t="s">
        <v>3674</v>
      </c>
    </row>
    <row r="373" spans="1:7" x14ac:dyDescent="0.35">
      <c r="A373" s="25">
        <v>45643</v>
      </c>
      <c r="B373" t="s">
        <v>331</v>
      </c>
      <c r="C373" t="s">
        <v>485</v>
      </c>
      <c r="E373">
        <v>30</v>
      </c>
      <c r="F373" s="26" t="e">
        <f t="shared" si="5"/>
        <v>#VALUE!</v>
      </c>
      <c r="G373" t="s">
        <v>3674</v>
      </c>
    </row>
    <row r="374" spans="1:7" x14ac:dyDescent="0.35">
      <c r="A374" s="25">
        <v>45643</v>
      </c>
      <c r="B374" t="s">
        <v>331</v>
      </c>
      <c r="C374" t="s">
        <v>494</v>
      </c>
      <c r="E374">
        <v>30</v>
      </c>
      <c r="F374" s="26" t="e">
        <f t="shared" si="5"/>
        <v>#VALUE!</v>
      </c>
      <c r="G374" t="s">
        <v>3674</v>
      </c>
    </row>
    <row r="375" spans="1:7" x14ac:dyDescent="0.35">
      <c r="A375" s="25">
        <v>45643</v>
      </c>
      <c r="B375" t="s">
        <v>476</v>
      </c>
      <c r="C375" t="s">
        <v>3673</v>
      </c>
      <c r="E375">
        <v>30</v>
      </c>
      <c r="F375" s="26" t="e">
        <f t="shared" si="5"/>
        <v>#VALUE!</v>
      </c>
      <c r="G375" t="s">
        <v>3674</v>
      </c>
    </row>
    <row r="376" spans="1:7" x14ac:dyDescent="0.35">
      <c r="A376" s="25">
        <v>45644</v>
      </c>
      <c r="B376" t="s">
        <v>331</v>
      </c>
      <c r="C376" t="s">
        <v>3676</v>
      </c>
      <c r="E376">
        <v>30</v>
      </c>
      <c r="F376" s="26" t="e">
        <f t="shared" si="5"/>
        <v>#VALUE!</v>
      </c>
      <c r="G376" t="s">
        <v>3674</v>
      </c>
    </row>
    <row r="377" spans="1:7" x14ac:dyDescent="0.35">
      <c r="A377" s="25">
        <v>45644</v>
      </c>
      <c r="B377" t="s">
        <v>476</v>
      </c>
      <c r="C377" t="s">
        <v>3677</v>
      </c>
      <c r="E377">
        <v>30</v>
      </c>
      <c r="F377" s="26" t="e">
        <f t="shared" si="5"/>
        <v>#VALUE!</v>
      </c>
      <c r="G377" t="s">
        <v>3674</v>
      </c>
    </row>
    <row r="378" spans="1:7" x14ac:dyDescent="0.35">
      <c r="A378" s="25">
        <v>45644</v>
      </c>
      <c r="B378" t="s">
        <v>331</v>
      </c>
      <c r="C378" t="s">
        <v>3678</v>
      </c>
      <c r="E378">
        <v>30</v>
      </c>
      <c r="F378" s="26" t="e">
        <f t="shared" si="5"/>
        <v>#VALUE!</v>
      </c>
      <c r="G378" t="s">
        <v>3674</v>
      </c>
    </row>
    <row r="379" spans="1:7" x14ac:dyDescent="0.35">
      <c r="A379" s="25">
        <v>45644</v>
      </c>
      <c r="B379" t="s">
        <v>331</v>
      </c>
      <c r="C379" t="s">
        <v>859</v>
      </c>
      <c r="E379">
        <v>30</v>
      </c>
      <c r="F379" s="26" t="e">
        <f t="shared" si="5"/>
        <v>#VALUE!</v>
      </c>
      <c r="G379" t="s">
        <v>3674</v>
      </c>
    </row>
    <row r="380" spans="1:7" x14ac:dyDescent="0.35">
      <c r="A380" s="25">
        <v>45645</v>
      </c>
      <c r="B380" t="s">
        <v>331</v>
      </c>
      <c r="C380" t="s">
        <v>3695</v>
      </c>
      <c r="E380">
        <v>30</v>
      </c>
      <c r="F380" s="26" t="e">
        <f t="shared" si="5"/>
        <v>#VALUE!</v>
      </c>
      <c r="G380" t="s">
        <v>3674</v>
      </c>
    </row>
    <row r="381" spans="1:7" x14ac:dyDescent="0.35">
      <c r="A381" s="25">
        <v>45645</v>
      </c>
      <c r="B381" t="s">
        <v>331</v>
      </c>
      <c r="C381" t="s">
        <v>754</v>
      </c>
      <c r="E381">
        <v>29.08</v>
      </c>
      <c r="F381" s="26" t="e">
        <f t="shared" si="5"/>
        <v>#VALUE!</v>
      </c>
      <c r="G381" t="s">
        <v>3674</v>
      </c>
    </row>
    <row r="382" spans="1:7" x14ac:dyDescent="0.35">
      <c r="A382" s="25">
        <v>45645</v>
      </c>
      <c r="B382" t="s">
        <v>331</v>
      </c>
      <c r="C382" t="s">
        <v>3696</v>
      </c>
      <c r="E382">
        <v>30</v>
      </c>
      <c r="F382" s="26" t="e">
        <f t="shared" si="5"/>
        <v>#VALUE!</v>
      </c>
      <c r="G382" t="s">
        <v>3674</v>
      </c>
    </row>
    <row r="383" spans="1:7" x14ac:dyDescent="0.35">
      <c r="A383" s="25">
        <v>45646</v>
      </c>
      <c r="B383" t="s">
        <v>331</v>
      </c>
      <c r="C383" t="s">
        <v>754</v>
      </c>
      <c r="E383">
        <v>29.05</v>
      </c>
      <c r="F383" s="26" t="e">
        <f t="shared" si="5"/>
        <v>#VALUE!</v>
      </c>
      <c r="G383" t="s">
        <v>3674</v>
      </c>
    </row>
    <row r="384" spans="1:7" x14ac:dyDescent="0.35">
      <c r="A384" s="25">
        <v>45647</v>
      </c>
      <c r="B384" t="s">
        <v>331</v>
      </c>
      <c r="C384" t="s">
        <v>3697</v>
      </c>
      <c r="E384">
        <v>30</v>
      </c>
      <c r="F384" s="26" t="e">
        <f t="shared" si="5"/>
        <v>#VALUE!</v>
      </c>
      <c r="G384" t="s">
        <v>3674</v>
      </c>
    </row>
    <row r="385" spans="1:8" x14ac:dyDescent="0.35">
      <c r="A385" s="25">
        <v>45647</v>
      </c>
      <c r="B385" t="s">
        <v>331</v>
      </c>
      <c r="C385" t="s">
        <v>3698</v>
      </c>
      <c r="E385">
        <v>30</v>
      </c>
      <c r="F385" s="26" t="e">
        <f t="shared" si="5"/>
        <v>#VALUE!</v>
      </c>
      <c r="G385" t="s">
        <v>3674</v>
      </c>
    </row>
    <row r="386" spans="1:8" x14ac:dyDescent="0.35">
      <c r="A386" s="25">
        <v>45647</v>
      </c>
      <c r="B386" t="s">
        <v>476</v>
      </c>
      <c r="C386" t="s">
        <v>3699</v>
      </c>
      <c r="D386">
        <v>1157.28</v>
      </c>
      <c r="F386" s="26" t="e">
        <f t="shared" si="5"/>
        <v>#VALUE!</v>
      </c>
      <c r="G386" t="s">
        <v>789</v>
      </c>
      <c r="H386" t="s">
        <v>796</v>
      </c>
    </row>
    <row r="387" spans="1:8" x14ac:dyDescent="0.35">
      <c r="A387" s="25">
        <v>45647</v>
      </c>
      <c r="B387" t="s">
        <v>755</v>
      </c>
      <c r="C387" t="s">
        <v>3700</v>
      </c>
      <c r="D387">
        <v>6.05</v>
      </c>
      <c r="F387" s="26" t="e">
        <f t="shared" si="5"/>
        <v>#VALUE!</v>
      </c>
      <c r="G387" t="s">
        <v>854</v>
      </c>
    </row>
    <row r="388" spans="1:8" x14ac:dyDescent="0.35">
      <c r="A388" s="25">
        <v>45648</v>
      </c>
      <c r="B388" t="s">
        <v>331</v>
      </c>
      <c r="C388" t="s">
        <v>481</v>
      </c>
      <c r="E388">
        <v>30</v>
      </c>
      <c r="F388" s="26" t="e">
        <f t="shared" si="5"/>
        <v>#VALUE!</v>
      </c>
      <c r="G388" t="s">
        <v>3674</v>
      </c>
    </row>
    <row r="389" spans="1:8" x14ac:dyDescent="0.35">
      <c r="A389" s="25">
        <v>45648</v>
      </c>
      <c r="B389" t="s">
        <v>476</v>
      </c>
      <c r="C389" t="s">
        <v>3701</v>
      </c>
      <c r="D389">
        <v>134.49</v>
      </c>
      <c r="F389" s="26" t="e">
        <f t="shared" si="5"/>
        <v>#VALUE!</v>
      </c>
      <c r="G389" t="s">
        <v>737</v>
      </c>
      <c r="H389" t="s">
        <v>796</v>
      </c>
    </row>
    <row r="390" spans="1:8" x14ac:dyDescent="0.35">
      <c r="A390" s="25">
        <v>45648</v>
      </c>
      <c r="B390" t="s">
        <v>476</v>
      </c>
      <c r="C390" t="s">
        <v>3701</v>
      </c>
      <c r="D390">
        <v>750</v>
      </c>
      <c r="F390" s="26" t="e">
        <f t="shared" ref="F390:F400" si="6">F389+E390-D390</f>
        <v>#VALUE!</v>
      </c>
      <c r="G390" t="s">
        <v>790</v>
      </c>
      <c r="H390" t="s">
        <v>796</v>
      </c>
    </row>
    <row r="391" spans="1:8" x14ac:dyDescent="0.35">
      <c r="A391" s="25">
        <v>45653</v>
      </c>
      <c r="B391" t="s">
        <v>331</v>
      </c>
      <c r="C391" t="s">
        <v>3706</v>
      </c>
      <c r="E391">
        <v>30</v>
      </c>
      <c r="F391" s="26" t="e">
        <f t="shared" si="6"/>
        <v>#VALUE!</v>
      </c>
      <c r="G391" t="s">
        <v>3674</v>
      </c>
    </row>
    <row r="392" spans="1:8" x14ac:dyDescent="0.35">
      <c r="A392" s="25">
        <v>45655</v>
      </c>
      <c r="B392" t="s">
        <v>331</v>
      </c>
      <c r="C392" t="s">
        <v>3707</v>
      </c>
      <c r="E392">
        <v>30</v>
      </c>
      <c r="F392" s="26" t="e">
        <f t="shared" si="6"/>
        <v>#VALUE!</v>
      </c>
      <c r="G392" t="s">
        <v>3674</v>
      </c>
    </row>
    <row r="393" spans="1:8" x14ac:dyDescent="0.35">
      <c r="A393" s="25">
        <v>45655</v>
      </c>
      <c r="B393" t="s">
        <v>476</v>
      </c>
      <c r="C393" t="s">
        <v>478</v>
      </c>
      <c r="E393">
        <v>30</v>
      </c>
      <c r="F393" s="26" t="e">
        <f t="shared" si="6"/>
        <v>#VALUE!</v>
      </c>
      <c r="G393" t="s">
        <v>3674</v>
      </c>
    </row>
    <row r="394" spans="1:8" x14ac:dyDescent="0.35">
      <c r="A394" s="25">
        <v>45656</v>
      </c>
      <c r="B394" t="s">
        <v>476</v>
      </c>
      <c r="C394" t="s">
        <v>3701</v>
      </c>
      <c r="D394">
        <v>96.69</v>
      </c>
      <c r="F394" s="26" t="e">
        <f t="shared" si="6"/>
        <v>#VALUE!</v>
      </c>
      <c r="G394" t="s">
        <v>737</v>
      </c>
      <c r="H394" t="s">
        <v>796</v>
      </c>
    </row>
    <row r="395" spans="1:8" x14ac:dyDescent="0.35">
      <c r="A395" s="25">
        <v>45656</v>
      </c>
      <c r="B395" t="s">
        <v>331</v>
      </c>
      <c r="C395" t="s">
        <v>3708</v>
      </c>
      <c r="E395">
        <v>30</v>
      </c>
      <c r="F395" s="26" t="e">
        <f t="shared" si="6"/>
        <v>#VALUE!</v>
      </c>
      <c r="G395" t="s">
        <v>3674</v>
      </c>
    </row>
    <row r="396" spans="1:8" x14ac:dyDescent="0.35">
      <c r="A396" s="25">
        <v>45656</v>
      </c>
      <c r="B396" t="s">
        <v>476</v>
      </c>
      <c r="C396" t="s">
        <v>3709</v>
      </c>
      <c r="E396">
        <v>30</v>
      </c>
      <c r="F396" s="26" t="e">
        <f t="shared" si="6"/>
        <v>#VALUE!</v>
      </c>
      <c r="G396" t="s">
        <v>3674</v>
      </c>
    </row>
    <row r="397" spans="1:8" x14ac:dyDescent="0.35">
      <c r="A397" s="25">
        <v>45656</v>
      </c>
      <c r="B397" t="s">
        <v>331</v>
      </c>
      <c r="C397" t="s">
        <v>3710</v>
      </c>
      <c r="E397">
        <v>30</v>
      </c>
      <c r="F397" s="26" t="e">
        <f t="shared" si="6"/>
        <v>#VALUE!</v>
      </c>
      <c r="G397" t="s">
        <v>3674</v>
      </c>
    </row>
    <row r="398" spans="1:8" x14ac:dyDescent="0.35">
      <c r="A398" s="25">
        <v>45656</v>
      </c>
      <c r="B398" t="s">
        <v>331</v>
      </c>
      <c r="C398" t="s">
        <v>3711</v>
      </c>
      <c r="E398">
        <v>30</v>
      </c>
      <c r="F398" s="26" t="e">
        <f t="shared" si="6"/>
        <v>#VALUE!</v>
      </c>
      <c r="G398" t="s">
        <v>3674</v>
      </c>
    </row>
    <row r="399" spans="1:8" x14ac:dyDescent="0.35">
      <c r="A399" s="25">
        <v>45657</v>
      </c>
      <c r="B399" t="s">
        <v>331</v>
      </c>
      <c r="C399" t="s">
        <v>3712</v>
      </c>
      <c r="E399">
        <v>30</v>
      </c>
      <c r="F399" s="26" t="e">
        <f t="shared" si="6"/>
        <v>#VALUE!</v>
      </c>
      <c r="G399" t="s">
        <v>3674</v>
      </c>
    </row>
    <row r="400" spans="1:8" x14ac:dyDescent="0.35">
      <c r="A400" s="25">
        <v>45657</v>
      </c>
      <c r="B400" t="s">
        <v>331</v>
      </c>
      <c r="C400" t="s">
        <v>3713</v>
      </c>
      <c r="E400">
        <v>30</v>
      </c>
      <c r="F400" s="26" t="e">
        <f t="shared" si="6"/>
        <v>#VALUE!</v>
      </c>
      <c r="G400" t="s">
        <v>3674</v>
      </c>
    </row>
    <row r="401" spans="1:1" x14ac:dyDescent="0.35">
      <c r="A401" s="25"/>
    </row>
    <row r="402" spans="1:1" x14ac:dyDescent="0.35">
      <c r="A402" s="25"/>
    </row>
    <row r="403" spans="1:1" x14ac:dyDescent="0.35">
      <c r="A403" s="25"/>
    </row>
    <row r="404" spans="1:1" x14ac:dyDescent="0.35">
      <c r="A404" s="25"/>
    </row>
    <row r="405" spans="1:1" x14ac:dyDescent="0.35">
      <c r="A405" s="25"/>
    </row>
    <row r="406" spans="1:1" x14ac:dyDescent="0.35">
      <c r="A406" s="25"/>
    </row>
  </sheetData>
  <autoFilter ref="A1:I406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FC914-7426-4135-8AB0-2726353A18A0}">
          <x14:formula1>
            <xm:f>Lists!$A$2:$A$53</xm:f>
          </x14:formula1>
          <xm:sqref>H355 G1:G1048576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C1" sqref="C1"/>
    </sheetView>
  </sheetViews>
  <sheetFormatPr defaultColWidth="8.19921875" defaultRowHeight="13.15" x14ac:dyDescent="0.4"/>
  <cols>
    <col min="1" max="1" width="11.59765625" style="5" hidden="1" customWidth="1"/>
    <col min="2" max="2" width="16.73046875" style="5" hidden="1" customWidth="1"/>
    <col min="3" max="3" width="10.06640625" style="5" customWidth="1"/>
    <col min="4" max="5" width="8.19921875" style="5"/>
    <col min="6" max="6" width="11.06640625" style="5" customWidth="1"/>
    <col min="7" max="7" width="8.19921875" style="5"/>
    <col min="8" max="8" width="10.59765625" style="5" customWidth="1"/>
    <col min="9" max="9" width="9.19921875" style="5" bestFit="1" customWidth="1"/>
    <col min="10" max="16384" width="8.19921875" style="5"/>
  </cols>
  <sheetData>
    <row r="1" spans="1:9" x14ac:dyDescent="0.4">
      <c r="E1" s="5" t="s">
        <v>92</v>
      </c>
      <c r="F1" s="5" t="s">
        <v>93</v>
      </c>
      <c r="G1" s="5" t="s">
        <v>94</v>
      </c>
      <c r="H1" s="5" t="s">
        <v>11</v>
      </c>
      <c r="I1" s="5" t="s">
        <v>102</v>
      </c>
    </row>
    <row r="2" spans="1:9" x14ac:dyDescent="0.4">
      <c r="A2" s="3">
        <v>44927</v>
      </c>
      <c r="B2" s="4" t="s">
        <v>12</v>
      </c>
      <c r="C2" s="8" t="s">
        <v>101</v>
      </c>
      <c r="H2" s="30">
        <v>16329.339999999989</v>
      </c>
      <c r="I2" s="13">
        <f>H2+Main!T2</f>
        <v>21358.94999999999</v>
      </c>
    </row>
    <row r="3" spans="1:9" x14ac:dyDescent="0.4">
      <c r="C3" s="25">
        <v>45308</v>
      </c>
      <c r="D3"/>
      <c r="E3">
        <v>29.47</v>
      </c>
      <c r="F3"/>
      <c r="G3"/>
      <c r="H3" s="7">
        <f>H2+E3+F3-G3</f>
        <v>16358.809999999989</v>
      </c>
      <c r="I3" s="13"/>
    </row>
    <row r="4" spans="1:9" x14ac:dyDescent="0.4">
      <c r="C4" s="25">
        <v>45339</v>
      </c>
      <c r="E4">
        <v>26.91</v>
      </c>
      <c r="H4" s="7">
        <f t="shared" ref="H4:H7" si="0">H3+E4+F4-G4</f>
        <v>16385.71999999999</v>
      </c>
    </row>
    <row r="5" spans="1:9" x14ac:dyDescent="0.4">
      <c r="C5" s="25">
        <v>45368</v>
      </c>
      <c r="E5">
        <v>25.26</v>
      </c>
      <c r="H5" s="7">
        <f t="shared" si="0"/>
        <v>16410.979999999989</v>
      </c>
    </row>
    <row r="6" spans="1:9" x14ac:dyDescent="0.4">
      <c r="C6" s="25">
        <v>45399</v>
      </c>
      <c r="E6">
        <v>27.04</v>
      </c>
      <c r="H6" s="7">
        <f t="shared" si="0"/>
        <v>16438.01999999999</v>
      </c>
    </row>
    <row r="7" spans="1:9" x14ac:dyDescent="0.4">
      <c r="C7" s="25">
        <v>45429</v>
      </c>
      <c r="E7">
        <v>26.21</v>
      </c>
      <c r="H7" s="7">
        <f t="shared" si="0"/>
        <v>16464.229999999989</v>
      </c>
    </row>
    <row r="8" spans="1:9" x14ac:dyDescent="0.4">
      <c r="C8" s="8"/>
      <c r="H8" s="9"/>
    </row>
    <row r="9" spans="1:9" x14ac:dyDescent="0.4">
      <c r="C9" s="8"/>
      <c r="H9" s="9"/>
    </row>
    <row r="10" spans="1:9" x14ac:dyDescent="0.4">
      <c r="C10" s="8"/>
      <c r="H10" s="9"/>
    </row>
    <row r="11" spans="1:9" x14ac:dyDescent="0.4">
      <c r="C11" s="8"/>
      <c r="H11" s="9"/>
    </row>
    <row r="12" spans="1:9" x14ac:dyDescent="0.4">
      <c r="C12" s="8"/>
      <c r="H12" s="9"/>
    </row>
    <row r="13" spans="1:9" x14ac:dyDescent="0.4">
      <c r="C13" s="8"/>
      <c r="H13" s="9"/>
    </row>
    <row r="14" spans="1:9" x14ac:dyDescent="0.4">
      <c r="C14" s="8"/>
      <c r="H14" s="9"/>
    </row>
    <row r="15" spans="1:9" x14ac:dyDescent="0.4">
      <c r="C15" s="8"/>
      <c r="H15" s="9"/>
    </row>
    <row r="16" spans="1:9" x14ac:dyDescent="0.4">
      <c r="H16" s="13"/>
      <c r="I16" s="13">
        <f>H16+Main!T357</f>
        <v>7854.3099999999959</v>
      </c>
    </row>
    <row r="17" spans="5:5" x14ac:dyDescent="0.4">
      <c r="E17" s="5">
        <f>SUM(E3:E15)</f>
        <v>134.89000000000001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W243"/>
  <sheetViews>
    <sheetView topLeftCell="A13" zoomScale="110" workbookViewId="0">
      <selection activeCell="C13" sqref="C13"/>
    </sheetView>
  </sheetViews>
  <sheetFormatPr defaultColWidth="9" defaultRowHeight="13.15" x14ac:dyDescent="0.4"/>
  <cols>
    <col min="1" max="1" width="49.46484375" style="5" bestFit="1" customWidth="1"/>
    <col min="2" max="2" width="9" style="5"/>
    <col min="3" max="3" width="15.265625" style="5" customWidth="1"/>
    <col min="4" max="14" width="9" style="5"/>
    <col min="15" max="16" width="18.9296875" style="5" customWidth="1"/>
    <col min="17" max="19" width="9" style="5"/>
    <col min="20" max="21" width="32.19921875" style="5" customWidth="1"/>
    <col min="22" max="22" width="18.46484375" style="5" customWidth="1"/>
    <col min="23" max="23" width="9" style="5"/>
    <col min="24" max="24" width="11.06640625" style="5" customWidth="1"/>
    <col min="25" max="25" width="9" style="5"/>
    <col min="26" max="26" width="10.53125" style="5" bestFit="1" customWidth="1"/>
    <col min="27" max="27" width="14.46484375" style="5" customWidth="1"/>
    <col min="28" max="16384" width="9" style="5"/>
  </cols>
  <sheetData>
    <row r="1" spans="1:2" x14ac:dyDescent="0.4">
      <c r="A1" s="5" t="s">
        <v>3642</v>
      </c>
    </row>
    <row r="2" spans="1:2" x14ac:dyDescent="0.4">
      <c r="A2" s="35" t="s">
        <v>54</v>
      </c>
      <c r="B2"/>
    </row>
    <row r="3" spans="1:2" x14ac:dyDescent="0.4">
      <c r="A3" t="s">
        <v>121</v>
      </c>
      <c r="B3"/>
    </row>
    <row r="4" spans="1:2" x14ac:dyDescent="0.4">
      <c r="A4" t="s">
        <v>60</v>
      </c>
      <c r="B4"/>
    </row>
    <row r="5" spans="1:2" x14ac:dyDescent="0.4">
      <c r="A5" s="35" t="s">
        <v>53</v>
      </c>
      <c r="B5"/>
    </row>
    <row r="6" spans="1:2" x14ac:dyDescent="0.4">
      <c r="A6" s="35" t="s">
        <v>52</v>
      </c>
      <c r="B6"/>
    </row>
    <row r="7" spans="1:2" x14ac:dyDescent="0.4">
      <c r="A7" s="35" t="s">
        <v>114</v>
      </c>
      <c r="B7"/>
    </row>
    <row r="8" spans="1:2" x14ac:dyDescent="0.4">
      <c r="A8" s="35" t="s">
        <v>111</v>
      </c>
      <c r="B8"/>
    </row>
    <row r="9" spans="1:2" x14ac:dyDescent="0.4">
      <c r="A9" s="35" t="s">
        <v>51</v>
      </c>
      <c r="B9"/>
    </row>
    <row r="10" spans="1:2" x14ac:dyDescent="0.4">
      <c r="A10" t="s">
        <v>128</v>
      </c>
      <c r="B10"/>
    </row>
    <row r="11" spans="1:2" x14ac:dyDescent="0.4">
      <c r="A11" s="35" t="s">
        <v>125</v>
      </c>
      <c r="B11"/>
    </row>
    <row r="12" spans="1:2" x14ac:dyDescent="0.4">
      <c r="A12" s="35" t="s">
        <v>153</v>
      </c>
      <c r="B12"/>
    </row>
    <row r="13" spans="1:2" x14ac:dyDescent="0.4">
      <c r="A13" s="35" t="s">
        <v>151</v>
      </c>
      <c r="B13"/>
    </row>
    <row r="14" spans="1:2" x14ac:dyDescent="0.4">
      <c r="A14" t="s">
        <v>148</v>
      </c>
      <c r="B14"/>
    </row>
    <row r="15" spans="1:2" x14ac:dyDescent="0.4">
      <c r="A15" s="35" t="s">
        <v>145</v>
      </c>
      <c r="B15"/>
    </row>
    <row r="16" spans="1:2" x14ac:dyDescent="0.4">
      <c r="A16" s="35" t="s">
        <v>142</v>
      </c>
      <c r="B16"/>
    </row>
    <row r="17" spans="1:2" x14ac:dyDescent="0.4">
      <c r="A17" t="s">
        <v>140</v>
      </c>
      <c r="B17"/>
    </row>
    <row r="18" spans="1:2" x14ac:dyDescent="0.4">
      <c r="A18" s="35" t="s">
        <v>137</v>
      </c>
      <c r="B18"/>
    </row>
    <row r="19" spans="1:2" x14ac:dyDescent="0.4">
      <c r="A19" s="35" t="s">
        <v>134</v>
      </c>
      <c r="B19"/>
    </row>
    <row r="20" spans="1:2" x14ac:dyDescent="0.4">
      <c r="A20" s="35" t="s">
        <v>132</v>
      </c>
      <c r="B20"/>
    </row>
    <row r="21" spans="1:2" x14ac:dyDescent="0.4">
      <c r="A21" s="35" t="s">
        <v>330</v>
      </c>
      <c r="B21"/>
    </row>
    <row r="22" spans="1:2" x14ac:dyDescent="0.4">
      <c r="A22" t="s">
        <v>327</v>
      </c>
      <c r="B22"/>
    </row>
    <row r="23" spans="1:2" x14ac:dyDescent="0.4">
      <c r="A23" s="35" t="s">
        <v>324</v>
      </c>
      <c r="B23"/>
    </row>
    <row r="24" spans="1:2" x14ac:dyDescent="0.4">
      <c r="A24" t="s">
        <v>322</v>
      </c>
      <c r="B24"/>
    </row>
    <row r="25" spans="1:2" x14ac:dyDescent="0.4">
      <c r="A25" s="35" t="s">
        <v>319</v>
      </c>
      <c r="B25"/>
    </row>
    <row r="26" spans="1:2" x14ac:dyDescent="0.4">
      <c r="A26" s="35" t="s">
        <v>316</v>
      </c>
      <c r="B26"/>
    </row>
    <row r="27" spans="1:2" x14ac:dyDescent="0.4">
      <c r="A27" s="35" t="s">
        <v>313</v>
      </c>
      <c r="B27"/>
    </row>
    <row r="28" spans="1:2" x14ac:dyDescent="0.4">
      <c r="A28" s="35" t="s">
        <v>310</v>
      </c>
      <c r="B28"/>
    </row>
    <row r="29" spans="1:2" x14ac:dyDescent="0.4">
      <c r="A29" s="35" t="s">
        <v>307</v>
      </c>
      <c r="B29"/>
    </row>
    <row r="30" spans="1:2" x14ac:dyDescent="0.4">
      <c r="A30" s="35" t="s">
        <v>304</v>
      </c>
      <c r="B30"/>
    </row>
    <row r="31" spans="1:2" x14ac:dyDescent="0.4">
      <c r="A31" t="s">
        <v>301</v>
      </c>
      <c r="B31"/>
    </row>
    <row r="32" spans="1:2" x14ac:dyDescent="0.4">
      <c r="A32" s="35" t="s">
        <v>298</v>
      </c>
      <c r="B32"/>
    </row>
    <row r="33" spans="1:2" x14ac:dyDescent="0.4">
      <c r="A33" s="35" t="s">
        <v>51</v>
      </c>
      <c r="B33" t="s">
        <v>3641</v>
      </c>
    </row>
    <row r="34" spans="1:2" x14ac:dyDescent="0.4">
      <c r="A34" s="35" t="s">
        <v>293</v>
      </c>
      <c r="B34"/>
    </row>
    <row r="35" spans="1:2" x14ac:dyDescent="0.4">
      <c r="A35" t="s">
        <v>290</v>
      </c>
      <c r="B35"/>
    </row>
    <row r="36" spans="1:2" x14ac:dyDescent="0.4">
      <c r="A36" s="35" t="s">
        <v>287</v>
      </c>
      <c r="B36"/>
    </row>
    <row r="37" spans="1:2" x14ac:dyDescent="0.4">
      <c r="A37" s="35" t="s">
        <v>284</v>
      </c>
      <c r="B37"/>
    </row>
    <row r="38" spans="1:2" x14ac:dyDescent="0.4">
      <c r="A38" s="35" t="s">
        <v>281</v>
      </c>
      <c r="B38"/>
    </row>
    <row r="39" spans="1:2" x14ac:dyDescent="0.4">
      <c r="A39" s="35" t="s">
        <v>278</v>
      </c>
      <c r="B39"/>
    </row>
    <row r="40" spans="1:2" x14ac:dyDescent="0.4">
      <c r="A40" s="35" t="s">
        <v>275</v>
      </c>
      <c r="B40"/>
    </row>
    <row r="41" spans="1:2" x14ac:dyDescent="0.4">
      <c r="A41" s="35" t="s">
        <v>272</v>
      </c>
      <c r="B41"/>
    </row>
    <row r="42" spans="1:2" x14ac:dyDescent="0.4">
      <c r="A42" s="35" t="s">
        <v>269</v>
      </c>
      <c r="B42"/>
    </row>
    <row r="43" spans="1:2" x14ac:dyDescent="0.4">
      <c r="A43" s="35" t="s">
        <v>266</v>
      </c>
      <c r="B43"/>
    </row>
    <row r="44" spans="1:2" x14ac:dyDescent="0.4">
      <c r="A44" s="35" t="s">
        <v>263</v>
      </c>
      <c r="B44"/>
    </row>
    <row r="45" spans="1:2" x14ac:dyDescent="0.4">
      <c r="A45" s="35" t="s">
        <v>261</v>
      </c>
      <c r="B45"/>
    </row>
    <row r="46" spans="1:2" x14ac:dyDescent="0.4">
      <c r="A46" s="35" t="s">
        <v>258</v>
      </c>
      <c r="B46"/>
    </row>
    <row r="47" spans="1:2" x14ac:dyDescent="0.4">
      <c r="A47" s="35" t="s">
        <v>255</v>
      </c>
      <c r="B47"/>
    </row>
    <row r="48" spans="1:2" x14ac:dyDescent="0.4">
      <c r="A48" s="35" t="s">
        <v>252</v>
      </c>
      <c r="B48"/>
    </row>
    <row r="49" spans="1:2" x14ac:dyDescent="0.4">
      <c r="A49" s="35" t="s">
        <v>249</v>
      </c>
      <c r="B49"/>
    </row>
    <row r="50" spans="1:2" x14ac:dyDescent="0.4">
      <c r="A50" s="35" t="s">
        <v>246</v>
      </c>
      <c r="B50"/>
    </row>
    <row r="51" spans="1:2" x14ac:dyDescent="0.4">
      <c r="A51" s="35" t="s">
        <v>243</v>
      </c>
      <c r="B51"/>
    </row>
    <row r="52" spans="1:2" x14ac:dyDescent="0.4">
      <c r="A52" s="35" t="s">
        <v>240</v>
      </c>
      <c r="B52"/>
    </row>
    <row r="53" spans="1:2" x14ac:dyDescent="0.4">
      <c r="A53" s="35" t="s">
        <v>238</v>
      </c>
      <c r="B53"/>
    </row>
    <row r="54" spans="1:2" x14ac:dyDescent="0.4">
      <c r="A54" t="s">
        <v>235</v>
      </c>
      <c r="B54"/>
    </row>
    <row r="55" spans="1:2" x14ac:dyDescent="0.4">
      <c r="A55" s="35" t="s">
        <v>142</v>
      </c>
      <c r="B55" t="s">
        <v>3641</v>
      </c>
    </row>
    <row r="56" spans="1:2" x14ac:dyDescent="0.4">
      <c r="A56" s="35" t="s">
        <v>230</v>
      </c>
      <c r="B56"/>
    </row>
    <row r="57" spans="1:2" x14ac:dyDescent="0.4">
      <c r="A57" s="35" t="s">
        <v>227</v>
      </c>
      <c r="B57"/>
    </row>
    <row r="58" spans="1:2" x14ac:dyDescent="0.4">
      <c r="A58" s="35" t="s">
        <v>224</v>
      </c>
      <c r="B58"/>
    </row>
    <row r="59" spans="1:2" x14ac:dyDescent="0.4">
      <c r="A59" s="35" t="s">
        <v>221</v>
      </c>
      <c r="B59"/>
    </row>
    <row r="60" spans="1:2" x14ac:dyDescent="0.4">
      <c r="A60" s="35" t="s">
        <v>218</v>
      </c>
      <c r="B60"/>
    </row>
    <row r="61" spans="1:2" x14ac:dyDescent="0.4">
      <c r="A61" s="35" t="s">
        <v>214</v>
      </c>
      <c r="B61"/>
    </row>
    <row r="62" spans="1:2" x14ac:dyDescent="0.4">
      <c r="A62" s="35" t="s">
        <v>211</v>
      </c>
      <c r="B62"/>
    </row>
    <row r="63" spans="1:2" x14ac:dyDescent="0.4">
      <c r="A63" t="s">
        <v>208</v>
      </c>
      <c r="B63"/>
    </row>
    <row r="64" spans="1:2" x14ac:dyDescent="0.4">
      <c r="A64" s="35" t="s">
        <v>332</v>
      </c>
      <c r="B64"/>
    </row>
    <row r="65" spans="1:2" x14ac:dyDescent="0.4">
      <c r="A65" s="35" t="s">
        <v>333</v>
      </c>
      <c r="B65"/>
    </row>
    <row r="66" spans="1:2" x14ac:dyDescent="0.4">
      <c r="A66" s="35" t="s">
        <v>334</v>
      </c>
      <c r="B66"/>
    </row>
    <row r="67" spans="1:2" x14ac:dyDescent="0.4">
      <c r="A67" s="35" t="s">
        <v>335</v>
      </c>
      <c r="B67"/>
    </row>
    <row r="68" spans="1:2" x14ac:dyDescent="0.4">
      <c r="A68" t="s">
        <v>336</v>
      </c>
      <c r="B68"/>
    </row>
    <row r="69" spans="1:2" x14ac:dyDescent="0.4">
      <c r="A69" s="35" t="s">
        <v>337</v>
      </c>
      <c r="B69"/>
    </row>
    <row r="70" spans="1:2" x14ac:dyDescent="0.4">
      <c r="A70" s="35" t="s">
        <v>338</v>
      </c>
      <c r="B70"/>
    </row>
    <row r="71" spans="1:2" x14ac:dyDescent="0.4">
      <c r="A71" s="35" t="s">
        <v>339</v>
      </c>
      <c r="B71"/>
    </row>
    <row r="72" spans="1:2" x14ac:dyDescent="0.4">
      <c r="A72" s="35" t="s">
        <v>340</v>
      </c>
      <c r="B72"/>
    </row>
    <row r="73" spans="1:2" x14ac:dyDescent="0.4">
      <c r="A73" s="35" t="s">
        <v>341</v>
      </c>
      <c r="B73"/>
    </row>
    <row r="74" spans="1:2" x14ac:dyDescent="0.4">
      <c r="A74" s="35" t="s">
        <v>342</v>
      </c>
      <c r="B74"/>
    </row>
    <row r="75" spans="1:2" x14ac:dyDescent="0.4">
      <c r="A75" s="35" t="s">
        <v>343</v>
      </c>
      <c r="B75"/>
    </row>
    <row r="76" spans="1:2" x14ac:dyDescent="0.4">
      <c r="A76" s="35" t="s">
        <v>344</v>
      </c>
      <c r="B76"/>
    </row>
    <row r="77" spans="1:2" x14ac:dyDescent="0.4">
      <c r="A77" s="35" t="s">
        <v>345</v>
      </c>
      <c r="B77"/>
    </row>
    <row r="78" spans="1:2" x14ac:dyDescent="0.4">
      <c r="A78" s="35" t="s">
        <v>346</v>
      </c>
      <c r="B78"/>
    </row>
    <row r="79" spans="1:2" x14ac:dyDescent="0.4">
      <c r="A79" s="35" t="s">
        <v>347</v>
      </c>
      <c r="B79"/>
    </row>
    <row r="80" spans="1:2" x14ac:dyDescent="0.4">
      <c r="A80" s="35" t="s">
        <v>348</v>
      </c>
      <c r="B80"/>
    </row>
    <row r="81" spans="1:2" x14ac:dyDescent="0.4">
      <c r="A81" t="s">
        <v>349</v>
      </c>
      <c r="B81"/>
    </row>
    <row r="82" spans="1:2" x14ac:dyDescent="0.4">
      <c r="A82" s="35" t="s">
        <v>350</v>
      </c>
      <c r="B82"/>
    </row>
    <row r="83" spans="1:2" x14ac:dyDescent="0.4">
      <c r="A83" s="35" t="s">
        <v>351</v>
      </c>
      <c r="B83"/>
    </row>
    <row r="84" spans="1:2" x14ac:dyDescent="0.4">
      <c r="A84" s="35" t="s">
        <v>352</v>
      </c>
      <c r="B84"/>
    </row>
    <row r="85" spans="1:2" x14ac:dyDescent="0.4">
      <c r="A85" s="35" t="s">
        <v>353</v>
      </c>
      <c r="B85"/>
    </row>
    <row r="86" spans="1:2" x14ac:dyDescent="0.4">
      <c r="A86" s="35" t="s">
        <v>354</v>
      </c>
      <c r="B86"/>
    </row>
    <row r="87" spans="1:2" x14ac:dyDescent="0.4">
      <c r="A87" s="35" t="s">
        <v>355</v>
      </c>
      <c r="B87"/>
    </row>
    <row r="88" spans="1:2" x14ac:dyDescent="0.4">
      <c r="A88" s="35" t="s">
        <v>356</v>
      </c>
      <c r="B88"/>
    </row>
    <row r="89" spans="1:2" x14ac:dyDescent="0.4">
      <c r="A89" s="35" t="s">
        <v>357</v>
      </c>
      <c r="B89" t="s">
        <v>3641</v>
      </c>
    </row>
    <row r="90" spans="1:2" x14ac:dyDescent="0.4">
      <c r="A90" s="35" t="s">
        <v>358</v>
      </c>
      <c r="B90"/>
    </row>
    <row r="91" spans="1:2" x14ac:dyDescent="0.4">
      <c r="A91" s="35" t="s">
        <v>359</v>
      </c>
      <c r="B91"/>
    </row>
    <row r="92" spans="1:2" x14ac:dyDescent="0.4">
      <c r="A92" s="35" t="s">
        <v>360</v>
      </c>
      <c r="B92"/>
    </row>
    <row r="93" spans="1:2" x14ac:dyDescent="0.4">
      <c r="A93" s="35" t="s">
        <v>361</v>
      </c>
      <c r="B93"/>
    </row>
    <row r="94" spans="1:2" x14ac:dyDescent="0.4">
      <c r="A94" s="35" t="s">
        <v>362</v>
      </c>
      <c r="B94"/>
    </row>
    <row r="95" spans="1:2" x14ac:dyDescent="0.4">
      <c r="A95" s="35" t="s">
        <v>363</v>
      </c>
      <c r="B95"/>
    </row>
    <row r="96" spans="1:2" x14ac:dyDescent="0.4">
      <c r="A96" s="35" t="s">
        <v>364</v>
      </c>
      <c r="B96"/>
    </row>
    <row r="97" spans="1:2" x14ac:dyDescent="0.4">
      <c r="A97" s="35" t="s">
        <v>365</v>
      </c>
      <c r="B97"/>
    </row>
    <row r="98" spans="1:2" x14ac:dyDescent="0.4">
      <c r="A98" s="35" t="s">
        <v>366</v>
      </c>
      <c r="B98"/>
    </row>
    <row r="99" spans="1:2" x14ac:dyDescent="0.4">
      <c r="A99" s="35" t="s">
        <v>367</v>
      </c>
      <c r="B99"/>
    </row>
    <row r="100" spans="1:2" x14ac:dyDescent="0.4">
      <c r="A100" s="35" t="s">
        <v>368</v>
      </c>
      <c r="B100"/>
    </row>
    <row r="101" spans="1:2" x14ac:dyDescent="0.4">
      <c r="A101" t="s">
        <v>369</v>
      </c>
      <c r="B101"/>
    </row>
    <row r="102" spans="1:2" x14ac:dyDescent="0.4">
      <c r="A102" s="35" t="s">
        <v>370</v>
      </c>
      <c r="B102"/>
    </row>
    <row r="103" spans="1:2" x14ac:dyDescent="0.4">
      <c r="A103" s="35" t="s">
        <v>371</v>
      </c>
      <c r="B103"/>
    </row>
    <row r="104" spans="1:2" x14ac:dyDescent="0.4">
      <c r="A104" s="35" t="s">
        <v>372</v>
      </c>
      <c r="B104"/>
    </row>
    <row r="105" spans="1:2" x14ac:dyDescent="0.4">
      <c r="A105" s="35" t="s">
        <v>373</v>
      </c>
      <c r="B105"/>
    </row>
    <row r="106" spans="1:2" x14ac:dyDescent="0.4">
      <c r="A106" s="35" t="s">
        <v>374</v>
      </c>
      <c r="B106"/>
    </row>
    <row r="107" spans="1:2" x14ac:dyDescent="0.4">
      <c r="A107" s="35" t="s">
        <v>375</v>
      </c>
      <c r="B107"/>
    </row>
    <row r="108" spans="1:2" x14ac:dyDescent="0.4">
      <c r="A108" s="35" t="s">
        <v>376</v>
      </c>
      <c r="B108"/>
    </row>
    <row r="109" spans="1:2" x14ac:dyDescent="0.4">
      <c r="A109" s="35" t="s">
        <v>377</v>
      </c>
      <c r="B109"/>
    </row>
    <row r="110" spans="1:2" x14ac:dyDescent="0.4">
      <c r="A110" s="35" t="s">
        <v>378</v>
      </c>
      <c r="B110"/>
    </row>
    <row r="111" spans="1:2" x14ac:dyDescent="0.4">
      <c r="A111" s="35" t="s">
        <v>379</v>
      </c>
      <c r="B111"/>
    </row>
    <row r="112" spans="1:2" x14ac:dyDescent="0.4">
      <c r="A112" s="35" t="s">
        <v>380</v>
      </c>
      <c r="B112"/>
    </row>
    <row r="113" spans="1:2" x14ac:dyDescent="0.4">
      <c r="A113" s="35" t="s">
        <v>381</v>
      </c>
      <c r="B113"/>
    </row>
    <row r="114" spans="1:2" x14ac:dyDescent="0.4">
      <c r="A114" s="35" t="s">
        <v>382</v>
      </c>
      <c r="B114"/>
    </row>
    <row r="115" spans="1:2" x14ac:dyDescent="0.4">
      <c r="A115" s="35" t="s">
        <v>383</v>
      </c>
      <c r="B115"/>
    </row>
    <row r="116" spans="1:2" x14ac:dyDescent="0.4">
      <c r="A116" s="35" t="s">
        <v>384</v>
      </c>
      <c r="B116"/>
    </row>
    <row r="117" spans="1:2" x14ac:dyDescent="0.4">
      <c r="A117" s="35" t="s">
        <v>385</v>
      </c>
      <c r="B117"/>
    </row>
    <row r="118" spans="1:2" x14ac:dyDescent="0.4">
      <c r="A118" s="35" t="s">
        <v>386</v>
      </c>
      <c r="B118"/>
    </row>
    <row r="119" spans="1:2" x14ac:dyDescent="0.4">
      <c r="A119" s="35" t="s">
        <v>387</v>
      </c>
      <c r="B119"/>
    </row>
    <row r="120" spans="1:2" x14ac:dyDescent="0.4">
      <c r="A120" s="35" t="s">
        <v>388</v>
      </c>
      <c r="B120"/>
    </row>
    <row r="121" spans="1:2" x14ac:dyDescent="0.4">
      <c r="A121" s="35" t="s">
        <v>389</v>
      </c>
      <c r="B121"/>
    </row>
    <row r="122" spans="1:2" x14ac:dyDescent="0.4">
      <c r="A122" s="35" t="s">
        <v>390</v>
      </c>
      <c r="B122"/>
    </row>
    <row r="123" spans="1:2" x14ac:dyDescent="0.4">
      <c r="A123" s="35" t="s">
        <v>391</v>
      </c>
      <c r="B123"/>
    </row>
    <row r="124" spans="1:2" x14ac:dyDescent="0.4">
      <c r="A124" s="35" t="s">
        <v>392</v>
      </c>
      <c r="B124"/>
    </row>
    <row r="125" spans="1:2" x14ac:dyDescent="0.4">
      <c r="A125" s="35" t="s">
        <v>393</v>
      </c>
      <c r="B125"/>
    </row>
    <row r="126" spans="1:2" x14ac:dyDescent="0.4">
      <c r="A126" s="35" t="s">
        <v>394</v>
      </c>
      <c r="B126"/>
    </row>
    <row r="127" spans="1:2" x14ac:dyDescent="0.4">
      <c r="A127" s="35" t="s">
        <v>395</v>
      </c>
      <c r="B127"/>
    </row>
    <row r="128" spans="1:2" x14ac:dyDescent="0.4">
      <c r="A128" s="35" t="s">
        <v>396</v>
      </c>
      <c r="B128"/>
    </row>
    <row r="129" spans="1:2" x14ac:dyDescent="0.4">
      <c r="A129" s="35" t="s">
        <v>397</v>
      </c>
      <c r="B129"/>
    </row>
    <row r="130" spans="1:2" x14ac:dyDescent="0.4">
      <c r="A130" s="35" t="s">
        <v>398</v>
      </c>
    </row>
    <row r="131" spans="1:2" x14ac:dyDescent="0.4">
      <c r="A131" s="35" t="s">
        <v>399</v>
      </c>
    </row>
    <row r="132" spans="1:2" x14ac:dyDescent="0.4">
      <c r="A132" s="35" t="s">
        <v>400</v>
      </c>
    </row>
    <row r="133" spans="1:2" x14ac:dyDescent="0.4">
      <c r="A133" s="35" t="s">
        <v>401</v>
      </c>
    </row>
    <row r="134" spans="1:2" x14ac:dyDescent="0.4">
      <c r="A134" s="35" t="s">
        <v>402</v>
      </c>
    </row>
    <row r="135" spans="1:2" x14ac:dyDescent="0.4">
      <c r="A135" s="35" t="s">
        <v>403</v>
      </c>
    </row>
    <row r="136" spans="1:2" x14ac:dyDescent="0.4">
      <c r="A136" s="35" t="s">
        <v>404</v>
      </c>
    </row>
    <row r="137" spans="1:2" x14ac:dyDescent="0.4">
      <c r="A137" s="35" t="s">
        <v>405</v>
      </c>
    </row>
    <row r="138" spans="1:2" x14ac:dyDescent="0.4">
      <c r="A138" s="35" t="s">
        <v>406</v>
      </c>
    </row>
    <row r="139" spans="1:2" x14ac:dyDescent="0.4">
      <c r="A139" t="s">
        <v>407</v>
      </c>
    </row>
    <row r="140" spans="1:2" x14ac:dyDescent="0.4">
      <c r="A140" s="35" t="s">
        <v>408</v>
      </c>
    </row>
    <row r="141" spans="1:2" x14ac:dyDescent="0.4">
      <c r="A141" t="s">
        <v>409</v>
      </c>
    </row>
    <row r="142" spans="1:2" x14ac:dyDescent="0.4">
      <c r="A142" s="35" t="s">
        <v>410</v>
      </c>
    </row>
    <row r="143" spans="1:2" x14ac:dyDescent="0.4">
      <c r="A143" s="35" t="s">
        <v>411</v>
      </c>
    </row>
    <row r="144" spans="1:2" x14ac:dyDescent="0.4">
      <c r="A144" t="s">
        <v>412</v>
      </c>
    </row>
    <row r="145" spans="1:2" x14ac:dyDescent="0.4">
      <c r="A145" s="35" t="s">
        <v>413</v>
      </c>
    </row>
    <row r="146" spans="1:2" x14ac:dyDescent="0.4">
      <c r="A146" s="35" t="s">
        <v>414</v>
      </c>
    </row>
    <row r="147" spans="1:2" x14ac:dyDescent="0.4">
      <c r="A147" s="35" t="s">
        <v>415</v>
      </c>
    </row>
    <row r="148" spans="1:2" x14ac:dyDescent="0.4">
      <c r="A148" s="35" t="s">
        <v>416</v>
      </c>
    </row>
    <row r="149" spans="1:2" x14ac:dyDescent="0.4">
      <c r="A149" s="35" t="s">
        <v>417</v>
      </c>
    </row>
    <row r="150" spans="1:2" x14ac:dyDescent="0.4">
      <c r="A150" t="s">
        <v>418</v>
      </c>
    </row>
    <row r="151" spans="1:2" x14ac:dyDescent="0.4">
      <c r="A151" s="35" t="s">
        <v>419</v>
      </c>
    </row>
    <row r="152" spans="1:2" x14ac:dyDescent="0.4">
      <c r="A152" s="35" t="s">
        <v>420</v>
      </c>
      <c r="B152" s="5" t="s">
        <v>3641</v>
      </c>
    </row>
    <row r="153" spans="1:2" x14ac:dyDescent="0.4">
      <c r="A153" s="35" t="s">
        <v>421</v>
      </c>
    </row>
    <row r="154" spans="1:2" x14ac:dyDescent="0.4">
      <c r="A154" s="35" t="s">
        <v>422</v>
      </c>
    </row>
    <row r="155" spans="1:2" x14ac:dyDescent="0.4">
      <c r="A155" t="s">
        <v>423</v>
      </c>
    </row>
    <row r="156" spans="1:2" x14ac:dyDescent="0.4">
      <c r="A156" s="35" t="s">
        <v>424</v>
      </c>
    </row>
    <row r="157" spans="1:2" x14ac:dyDescent="0.4">
      <c r="A157" s="35" t="s">
        <v>425</v>
      </c>
    </row>
    <row r="158" spans="1:2" x14ac:dyDescent="0.4">
      <c r="A158" s="35" t="s">
        <v>426</v>
      </c>
    </row>
    <row r="159" spans="1:2" x14ac:dyDescent="0.4">
      <c r="A159" s="35" t="s">
        <v>427</v>
      </c>
    </row>
    <row r="160" spans="1:2" x14ac:dyDescent="0.4">
      <c r="A160" s="35" t="s">
        <v>428</v>
      </c>
    </row>
    <row r="161" spans="1:1" x14ac:dyDescent="0.4">
      <c r="A161" s="35" t="s">
        <v>429</v>
      </c>
    </row>
    <row r="162" spans="1:1" x14ac:dyDescent="0.4">
      <c r="A162" s="35" t="s">
        <v>430</v>
      </c>
    </row>
    <row r="163" spans="1:1" x14ac:dyDescent="0.4">
      <c r="A163" s="35" t="s">
        <v>431</v>
      </c>
    </row>
    <row r="164" spans="1:1" x14ac:dyDescent="0.4">
      <c r="A164" s="35" t="s">
        <v>432</v>
      </c>
    </row>
    <row r="165" spans="1:1" x14ac:dyDescent="0.4">
      <c r="A165" s="35" t="s">
        <v>433</v>
      </c>
    </row>
    <row r="166" spans="1:1" x14ac:dyDescent="0.4">
      <c r="A166" s="35" t="s">
        <v>434</v>
      </c>
    </row>
    <row r="167" spans="1:1" x14ac:dyDescent="0.4">
      <c r="A167" s="35" t="s">
        <v>435</v>
      </c>
    </row>
    <row r="168" spans="1:1" x14ac:dyDescent="0.4">
      <c r="A168" s="35" t="s">
        <v>436</v>
      </c>
    </row>
    <row r="169" spans="1:1" x14ac:dyDescent="0.4">
      <c r="A169" t="s">
        <v>437</v>
      </c>
    </row>
    <row r="170" spans="1:1" x14ac:dyDescent="0.4">
      <c r="A170" s="35" t="s">
        <v>438</v>
      </c>
    </row>
    <row r="171" spans="1:1" x14ac:dyDescent="0.4">
      <c r="A171" s="35" t="s">
        <v>439</v>
      </c>
    </row>
    <row r="172" spans="1:1" x14ac:dyDescent="0.4">
      <c r="A172" s="35" t="s">
        <v>440</v>
      </c>
    </row>
    <row r="173" spans="1:1" x14ac:dyDescent="0.4">
      <c r="A173" s="34" t="s">
        <v>441</v>
      </c>
    </row>
    <row r="174" spans="1:1" x14ac:dyDescent="0.4">
      <c r="A174" s="35" t="s">
        <v>442</v>
      </c>
    </row>
    <row r="175" spans="1:1" x14ac:dyDescent="0.4">
      <c r="A175" s="35" t="s">
        <v>443</v>
      </c>
    </row>
    <row r="176" spans="1:1" x14ac:dyDescent="0.4">
      <c r="A176" s="35" t="s">
        <v>444</v>
      </c>
    </row>
    <row r="177" spans="1:2" x14ac:dyDescent="0.4">
      <c r="A177" s="35" t="s">
        <v>445</v>
      </c>
    </row>
    <row r="178" spans="1:2" x14ac:dyDescent="0.4">
      <c r="A178" s="35" t="s">
        <v>446</v>
      </c>
      <c r="B178" s="5" t="s">
        <v>3641</v>
      </c>
    </row>
    <row r="179" spans="1:2" x14ac:dyDescent="0.4">
      <c r="A179" s="35" t="s">
        <v>447</v>
      </c>
    </row>
    <row r="180" spans="1:2" x14ac:dyDescent="0.4">
      <c r="A180" s="35" t="s">
        <v>448</v>
      </c>
    </row>
    <row r="181" spans="1:2" x14ac:dyDescent="0.4">
      <c r="A181" s="35" t="s">
        <v>449</v>
      </c>
    </row>
    <row r="182" spans="1:2" x14ac:dyDescent="0.4">
      <c r="A182" s="35" t="s">
        <v>450</v>
      </c>
    </row>
    <row r="183" spans="1:2" x14ac:dyDescent="0.4">
      <c r="A183" s="35" t="s">
        <v>451</v>
      </c>
    </row>
    <row r="184" spans="1:2" x14ac:dyDescent="0.4">
      <c r="A184" s="35" t="s">
        <v>452</v>
      </c>
    </row>
    <row r="185" spans="1:2" x14ac:dyDescent="0.4">
      <c r="A185" s="35" t="s">
        <v>453</v>
      </c>
    </row>
    <row r="186" spans="1:2" x14ac:dyDescent="0.4">
      <c r="A186" s="35" t="s">
        <v>454</v>
      </c>
    </row>
    <row r="187" spans="1:2" x14ac:dyDescent="0.4">
      <c r="A187" s="35" t="s">
        <v>455</v>
      </c>
    </row>
    <row r="188" spans="1:2" x14ac:dyDescent="0.4">
      <c r="A188" s="35" t="s">
        <v>456</v>
      </c>
    </row>
    <row r="189" spans="1:2" x14ac:dyDescent="0.4">
      <c r="A189" s="35" t="s">
        <v>457</v>
      </c>
    </row>
    <row r="190" spans="1:2" x14ac:dyDescent="0.4">
      <c r="A190" s="35" t="s">
        <v>458</v>
      </c>
    </row>
    <row r="191" spans="1:2" x14ac:dyDescent="0.4">
      <c r="A191" s="35" t="s">
        <v>459</v>
      </c>
    </row>
    <row r="192" spans="1:2" x14ac:dyDescent="0.4">
      <c r="A192" s="35" t="s">
        <v>460</v>
      </c>
    </row>
    <row r="193" spans="1:2" x14ac:dyDescent="0.4">
      <c r="A193" s="35" t="s">
        <v>462</v>
      </c>
    </row>
    <row r="194" spans="1:2" x14ac:dyDescent="0.4">
      <c r="A194" t="s">
        <v>463</v>
      </c>
    </row>
    <row r="195" spans="1:2" x14ac:dyDescent="0.4">
      <c r="A195" s="35" t="s">
        <v>464</v>
      </c>
    </row>
    <row r="196" spans="1:2" x14ac:dyDescent="0.4">
      <c r="A196" s="35" t="s">
        <v>465</v>
      </c>
    </row>
    <row r="197" spans="1:2" x14ac:dyDescent="0.4">
      <c r="A197" t="s">
        <v>466</v>
      </c>
    </row>
    <row r="198" spans="1:2" x14ac:dyDescent="0.4">
      <c r="A198" s="35" t="s">
        <v>467</v>
      </c>
    </row>
    <row r="199" spans="1:2" x14ac:dyDescent="0.4">
      <c r="A199" s="35" t="s">
        <v>468</v>
      </c>
    </row>
    <row r="200" spans="1:2" x14ac:dyDescent="0.4">
      <c r="A200" s="35" t="s">
        <v>469</v>
      </c>
    </row>
    <row r="201" spans="1:2" x14ac:dyDescent="0.4">
      <c r="A201" s="35" t="s">
        <v>470</v>
      </c>
    </row>
    <row r="202" spans="1:2" x14ac:dyDescent="0.4">
      <c r="A202" s="35" t="s">
        <v>471</v>
      </c>
    </row>
    <row r="203" spans="1:2" x14ac:dyDescent="0.4">
      <c r="A203" t="s">
        <v>472</v>
      </c>
    </row>
    <row r="204" spans="1:2" x14ac:dyDescent="0.4">
      <c r="A204" s="35" t="s">
        <v>473</v>
      </c>
    </row>
    <row r="205" spans="1:2" x14ac:dyDescent="0.4">
      <c r="A205" s="35" t="s">
        <v>474</v>
      </c>
      <c r="B205" s="5" t="s">
        <v>3641</v>
      </c>
    </row>
    <row r="206" spans="1:2" x14ac:dyDescent="0.4">
      <c r="A206" s="35" t="s">
        <v>475</v>
      </c>
      <c r="B206" s="5" t="s">
        <v>3641</v>
      </c>
    </row>
    <row r="207" spans="1:2" x14ac:dyDescent="0.4">
      <c r="A207" t="s">
        <v>477</v>
      </c>
    </row>
    <row r="208" spans="1:2" x14ac:dyDescent="0.4">
      <c r="A208" s="35" t="s">
        <v>478</v>
      </c>
    </row>
    <row r="209" spans="1:23" x14ac:dyDescent="0.4">
      <c r="A209" s="35" t="s">
        <v>479</v>
      </c>
      <c r="C209"/>
      <c r="T209"/>
      <c r="U209"/>
      <c r="V209" s="3"/>
      <c r="W209" s="2"/>
    </row>
    <row r="210" spans="1:23" x14ac:dyDescent="0.4">
      <c r="A210" t="s">
        <v>480</v>
      </c>
      <c r="C210"/>
      <c r="T210"/>
      <c r="U210"/>
      <c r="V210" s="3"/>
      <c r="W210" s="2"/>
    </row>
    <row r="211" spans="1:23" x14ac:dyDescent="0.4">
      <c r="A211" s="35" t="s">
        <v>481</v>
      </c>
      <c r="C211"/>
      <c r="R211" s="5" t="s">
        <v>58</v>
      </c>
      <c r="S211" s="5">
        <f>COUNTIF(Q:Q,"Not Paid")</f>
        <v>0</v>
      </c>
    </row>
    <row r="212" spans="1:23" x14ac:dyDescent="0.4">
      <c r="A212" s="35" t="s">
        <v>484</v>
      </c>
      <c r="C212"/>
      <c r="R212" s="5" t="s">
        <v>34</v>
      </c>
      <c r="S212" s="5">
        <f>COUNTIF(Q:Q,#REF!)</f>
        <v>0</v>
      </c>
      <c r="T212" t="s">
        <v>13</v>
      </c>
      <c r="U212" t="s">
        <v>13</v>
      </c>
      <c r="V212" s="3">
        <v>44929</v>
      </c>
      <c r="W212" s="2">
        <v>30</v>
      </c>
    </row>
    <row r="213" spans="1:23" x14ac:dyDescent="0.4">
      <c r="A213" s="35" t="s">
        <v>485</v>
      </c>
      <c r="C213"/>
    </row>
    <row r="214" spans="1:23" x14ac:dyDescent="0.4">
      <c r="A214" s="35" t="s">
        <v>486</v>
      </c>
      <c r="C214"/>
      <c r="T214" t="s">
        <v>14</v>
      </c>
      <c r="U214" t="s">
        <v>41</v>
      </c>
      <c r="V214" s="3">
        <v>44929</v>
      </c>
      <c r="W214" s="2">
        <v>30</v>
      </c>
    </row>
    <row r="215" spans="1:23" x14ac:dyDescent="0.4">
      <c r="A215" s="35" t="s">
        <v>487</v>
      </c>
      <c r="C215"/>
    </row>
    <row r="216" spans="1:23" x14ac:dyDescent="0.4">
      <c r="A216" t="s">
        <v>488</v>
      </c>
      <c r="C216"/>
    </row>
    <row r="217" spans="1:23" x14ac:dyDescent="0.4">
      <c r="A217" s="35" t="s">
        <v>489</v>
      </c>
      <c r="C217"/>
    </row>
    <row r="218" spans="1:23" x14ac:dyDescent="0.4">
      <c r="A218" s="35" t="s">
        <v>490</v>
      </c>
      <c r="C218"/>
    </row>
    <row r="219" spans="1:23" x14ac:dyDescent="0.4">
      <c r="A219" s="35" t="s">
        <v>492</v>
      </c>
      <c r="C219"/>
    </row>
    <row r="220" spans="1:23" x14ac:dyDescent="0.4">
      <c r="A220" s="35" t="s">
        <v>493</v>
      </c>
      <c r="C220"/>
    </row>
    <row r="221" spans="1:23" x14ac:dyDescent="0.4">
      <c r="A221" t="s">
        <v>494</v>
      </c>
      <c r="C221"/>
    </row>
    <row r="222" spans="1:23" x14ac:dyDescent="0.4">
      <c r="A222" s="35" t="s">
        <v>3643</v>
      </c>
      <c r="C222"/>
    </row>
    <row r="223" spans="1:23" x14ac:dyDescent="0.4">
      <c r="A223" t="s">
        <v>3644</v>
      </c>
      <c r="C223"/>
    </row>
    <row r="224" spans="1:23" x14ac:dyDescent="0.4">
      <c r="A224" t="s">
        <v>3645</v>
      </c>
    </row>
    <row r="225" spans="1:2" x14ac:dyDescent="0.4">
      <c r="A225" s="35" t="s">
        <v>3646</v>
      </c>
      <c r="B225" s="5" t="s">
        <v>3641</v>
      </c>
    </row>
    <row r="226" spans="1:2" x14ac:dyDescent="0.4">
      <c r="A226" s="35" t="s">
        <v>137</v>
      </c>
      <c r="B226" s="5" t="s">
        <v>3641</v>
      </c>
    </row>
    <row r="227" spans="1:2" x14ac:dyDescent="0.4">
      <c r="A227" s="35" t="s">
        <v>3647</v>
      </c>
    </row>
    <row r="228" spans="1:2" x14ac:dyDescent="0.4">
      <c r="A228" s="35" t="s">
        <v>3647</v>
      </c>
      <c r="B228" s="5" t="s">
        <v>3641</v>
      </c>
    </row>
    <row r="229" spans="1:2" x14ac:dyDescent="0.4">
      <c r="A229" s="35" t="s">
        <v>3648</v>
      </c>
      <c r="B229" s="5" t="s">
        <v>3641</v>
      </c>
    </row>
    <row r="230" spans="1:2" x14ac:dyDescent="0.4">
      <c r="A230" s="35" t="s">
        <v>330</v>
      </c>
      <c r="B230" s="5" t="s">
        <v>3641</v>
      </c>
    </row>
    <row r="231" spans="1:2" x14ac:dyDescent="0.4">
      <c r="A231" s="35" t="s">
        <v>1555</v>
      </c>
    </row>
    <row r="232" spans="1:2" x14ac:dyDescent="0.4">
      <c r="A232" s="35" t="s">
        <v>1562</v>
      </c>
    </row>
    <row r="233" spans="1:2" x14ac:dyDescent="0.4">
      <c r="A233" t="s">
        <v>1566</v>
      </c>
    </row>
    <row r="234" spans="1:2" x14ac:dyDescent="0.4">
      <c r="A234" s="35" t="s">
        <v>1572</v>
      </c>
    </row>
    <row r="235" spans="1:2" x14ac:dyDescent="0.4">
      <c r="A235" t="s">
        <v>1578</v>
      </c>
    </row>
    <row r="236" spans="1:2" x14ac:dyDescent="0.4">
      <c r="A236" s="35" t="s">
        <v>1582</v>
      </c>
    </row>
    <row r="237" spans="1:2" x14ac:dyDescent="0.4">
      <c r="A237" s="35" t="s">
        <v>1586</v>
      </c>
    </row>
    <row r="238" spans="1:2" x14ac:dyDescent="0.4">
      <c r="A238" s="35" t="s">
        <v>1590</v>
      </c>
    </row>
    <row r="239" spans="1:2" x14ac:dyDescent="0.4">
      <c r="A239" s="35" t="s">
        <v>1594</v>
      </c>
    </row>
    <row r="240" spans="1:2" x14ac:dyDescent="0.4">
      <c r="A240" s="35" t="s">
        <v>1598</v>
      </c>
    </row>
    <row r="241" spans="1:2" x14ac:dyDescent="0.4">
      <c r="A241" s="35" t="s">
        <v>1602</v>
      </c>
      <c r="B241" s="5" t="s">
        <v>3641</v>
      </c>
    </row>
    <row r="242" spans="1:2" x14ac:dyDescent="0.4">
      <c r="A242" t="s">
        <v>2186</v>
      </c>
    </row>
    <row r="243" spans="1:2" x14ac:dyDescent="0.4">
      <c r="A243" t="s">
        <v>1617</v>
      </c>
    </row>
  </sheetData>
  <autoFilter ref="A1:B243" xr:uid="{37D64849-DAC0-4101-B9D5-A90CC0C93067}"/>
  <sortState xmlns:xlrd2="http://schemas.microsoft.com/office/spreadsheetml/2017/richdata2" ref="A2:AB210">
    <sortCondition ref="P2:P210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P55"/>
  <sheetViews>
    <sheetView workbookViewId="0">
      <selection activeCell="I20" sqref="I20"/>
    </sheetView>
  </sheetViews>
  <sheetFormatPr defaultColWidth="8.19921875" defaultRowHeight="13.15" x14ac:dyDescent="0.4"/>
  <cols>
    <col min="1" max="14" width="8.19921875" style="5"/>
    <col min="15" max="15" width="24.06640625" style="5" bestFit="1" customWidth="1"/>
    <col min="16" max="16384" width="8.19921875" style="5"/>
  </cols>
  <sheetData>
    <row r="1" spans="1:16" customFormat="1" x14ac:dyDescent="0.4">
      <c r="A1" s="5" t="s">
        <v>40</v>
      </c>
      <c r="B1" s="5" t="s">
        <v>2221</v>
      </c>
      <c r="C1" s="5" t="s">
        <v>2222</v>
      </c>
      <c r="D1" s="5" t="s">
        <v>2223</v>
      </c>
      <c r="E1" s="5" t="s">
        <v>17</v>
      </c>
      <c r="F1" s="5"/>
      <c r="G1" s="5"/>
      <c r="H1" s="5" t="s">
        <v>2224</v>
      </c>
      <c r="I1" s="5" t="s">
        <v>2225</v>
      </c>
      <c r="J1" s="5"/>
      <c r="K1" s="5"/>
      <c r="L1" s="5">
        <v>7788526195</v>
      </c>
      <c r="M1" s="5"/>
      <c r="N1" s="5"/>
      <c r="O1" s="5" t="str">
        <f t="shared" ref="O1:O55" si="0">B1&amp;" "&amp;C1</f>
        <v>Tereza Barnard</v>
      </c>
      <c r="P1" s="5" t="str">
        <f t="shared" ref="P1:P55" si="1">IF(Q1="Not Paid","Not Paid","Member")</f>
        <v>Member</v>
      </c>
    </row>
    <row r="2" spans="1:16" customFormat="1" x14ac:dyDescent="0.4">
      <c r="A2" s="5" t="s">
        <v>2203</v>
      </c>
      <c r="B2" s="5" t="s">
        <v>2226</v>
      </c>
      <c r="C2" s="5" t="s">
        <v>2227</v>
      </c>
      <c r="D2" s="5" t="s">
        <v>2228</v>
      </c>
      <c r="E2" s="5"/>
      <c r="F2" s="5"/>
      <c r="G2" s="5" t="s">
        <v>17</v>
      </c>
      <c r="H2" s="5" t="s">
        <v>2229</v>
      </c>
      <c r="I2" s="5" t="s">
        <v>2230</v>
      </c>
      <c r="J2" s="5"/>
      <c r="K2" s="5"/>
      <c r="L2" s="5">
        <v>7854863895</v>
      </c>
      <c r="M2" s="5" t="s">
        <v>2203</v>
      </c>
      <c r="N2" s="5"/>
      <c r="O2" s="5" t="str">
        <f t="shared" si="0"/>
        <v>Sophie Basilevitch</v>
      </c>
      <c r="P2" s="5" t="str">
        <f t="shared" si="1"/>
        <v>Member</v>
      </c>
    </row>
    <row r="3" spans="1:16" customFormat="1" x14ac:dyDescent="0.4">
      <c r="A3" s="5" t="s">
        <v>2203</v>
      </c>
      <c r="B3" s="5" t="s">
        <v>2252</v>
      </c>
      <c r="C3" s="5" t="s">
        <v>2260</v>
      </c>
      <c r="D3" s="5" t="s">
        <v>2261</v>
      </c>
      <c r="E3" s="5"/>
      <c r="F3" s="5"/>
      <c r="G3" s="5" t="s">
        <v>2262</v>
      </c>
      <c r="H3" s="5" t="s">
        <v>2263</v>
      </c>
      <c r="I3" s="5" t="s">
        <v>2264</v>
      </c>
      <c r="J3" s="5"/>
      <c r="K3" s="5"/>
      <c r="L3" s="5">
        <v>7745105506</v>
      </c>
      <c r="M3" s="5" t="s">
        <v>2203</v>
      </c>
      <c r="N3" s="5"/>
      <c r="O3" s="5" t="str">
        <f t="shared" si="0"/>
        <v>Alison Berrett</v>
      </c>
      <c r="P3" s="5" t="str">
        <f t="shared" si="1"/>
        <v>Member</v>
      </c>
    </row>
    <row r="4" spans="1:16" customFormat="1" x14ac:dyDescent="0.4">
      <c r="A4" s="5"/>
      <c r="B4" s="5" t="s">
        <v>2284</v>
      </c>
      <c r="C4" s="5" t="s">
        <v>2285</v>
      </c>
      <c r="D4" s="5" t="s">
        <v>2286</v>
      </c>
      <c r="E4" s="5" t="s">
        <v>2287</v>
      </c>
      <c r="F4" s="5" t="s">
        <v>31</v>
      </c>
      <c r="G4" s="5"/>
      <c r="H4" s="5" t="s">
        <v>2288</v>
      </c>
      <c r="I4" s="5" t="s">
        <v>2289</v>
      </c>
      <c r="J4" s="5"/>
      <c r="K4" s="5"/>
      <c r="L4" s="5">
        <v>7450313032</v>
      </c>
      <c r="M4" s="5"/>
      <c r="N4" s="5"/>
      <c r="O4" s="5" t="str">
        <f t="shared" si="0"/>
        <v>Catherine Binnie</v>
      </c>
      <c r="P4" s="5" t="str">
        <f t="shared" si="1"/>
        <v>Member</v>
      </c>
    </row>
    <row r="5" spans="1:16" customFormat="1" x14ac:dyDescent="0.4">
      <c r="A5" s="5" t="s">
        <v>2203</v>
      </c>
      <c r="B5" s="5" t="s">
        <v>2294</v>
      </c>
      <c r="C5" s="5" t="s">
        <v>2295</v>
      </c>
      <c r="D5" s="5" t="s">
        <v>2296</v>
      </c>
      <c r="E5" s="5"/>
      <c r="F5" s="5"/>
      <c r="G5" s="5" t="s">
        <v>2297</v>
      </c>
      <c r="H5" s="5" t="s">
        <v>2298</v>
      </c>
      <c r="I5" s="5" t="s">
        <v>2299</v>
      </c>
      <c r="J5" s="5"/>
      <c r="K5" s="5"/>
      <c r="L5" s="5">
        <v>7734859572</v>
      </c>
      <c r="M5" s="5" t="s">
        <v>2203</v>
      </c>
      <c r="N5" s="5"/>
      <c r="O5" s="5" t="str">
        <f t="shared" si="0"/>
        <v>Alexandra Buckle</v>
      </c>
      <c r="P5" s="5" t="str">
        <f t="shared" si="1"/>
        <v>Member</v>
      </c>
    </row>
    <row r="6" spans="1:16" customFormat="1" x14ac:dyDescent="0.4">
      <c r="A6" s="5" t="s">
        <v>2203</v>
      </c>
      <c r="B6" s="5" t="s">
        <v>2320</v>
      </c>
      <c r="C6" s="5" t="s">
        <v>2321</v>
      </c>
      <c r="D6" s="5" t="s">
        <v>2322</v>
      </c>
      <c r="E6" s="5"/>
      <c r="F6" s="5"/>
      <c r="G6" s="5" t="s">
        <v>2323</v>
      </c>
      <c r="H6" s="5" t="s">
        <v>2324</v>
      </c>
      <c r="I6" s="5" t="s">
        <v>2325</v>
      </c>
      <c r="J6" s="5"/>
      <c r="K6" s="5"/>
      <c r="L6" s="5" t="s">
        <v>2326</v>
      </c>
      <c r="M6" s="5" t="s">
        <v>2203</v>
      </c>
      <c r="N6" s="5"/>
      <c r="O6" s="5" t="str">
        <f t="shared" si="0"/>
        <v>Barbara Calderwood</v>
      </c>
      <c r="P6" s="5" t="str">
        <f t="shared" si="1"/>
        <v>Member</v>
      </c>
    </row>
    <row r="7" spans="1:16" customFormat="1" x14ac:dyDescent="0.4">
      <c r="A7" s="5"/>
      <c r="B7" s="5" t="s">
        <v>2355</v>
      </c>
      <c r="C7" s="5" t="s">
        <v>2356</v>
      </c>
      <c r="D7" s="5" t="s">
        <v>2357</v>
      </c>
      <c r="E7" s="5" t="s">
        <v>2358</v>
      </c>
      <c r="F7" s="5"/>
      <c r="G7" s="5"/>
      <c r="H7" s="5" t="s">
        <v>2359</v>
      </c>
      <c r="I7" s="5" t="s">
        <v>2360</v>
      </c>
      <c r="J7" s="5"/>
      <c r="K7" s="5"/>
      <c r="L7" s="5">
        <v>7986245037</v>
      </c>
      <c r="M7" s="5"/>
      <c r="N7" s="5"/>
      <c r="O7" s="5" t="str">
        <f t="shared" si="0"/>
        <v>Jamie Clayton</v>
      </c>
      <c r="P7" s="5" t="str">
        <f t="shared" si="1"/>
        <v>Member</v>
      </c>
    </row>
    <row r="8" spans="1:16" customFormat="1" x14ac:dyDescent="0.4">
      <c r="A8" s="5" t="s">
        <v>2203</v>
      </c>
      <c r="B8" s="5" t="s">
        <v>2458</v>
      </c>
      <c r="C8" s="5" t="s">
        <v>21</v>
      </c>
      <c r="D8" s="5" t="s">
        <v>2459</v>
      </c>
      <c r="E8" s="5"/>
      <c r="F8" s="5"/>
      <c r="G8" s="5" t="s">
        <v>2349</v>
      </c>
      <c r="H8" s="5" t="s">
        <v>2460</v>
      </c>
      <c r="I8" s="5" t="s">
        <v>2461</v>
      </c>
      <c r="J8" s="5"/>
      <c r="K8" s="5"/>
      <c r="L8" s="5">
        <v>7850182002</v>
      </c>
      <c r="M8" s="5" t="s">
        <v>2203</v>
      </c>
      <c r="N8" s="5"/>
      <c r="O8" s="5" t="str">
        <f t="shared" si="0"/>
        <v>Rod Craig</v>
      </c>
      <c r="P8" s="5" t="str">
        <f t="shared" si="1"/>
        <v>Member</v>
      </c>
    </row>
    <row r="9" spans="1:16" customFormat="1" x14ac:dyDescent="0.4">
      <c r="A9" s="5" t="s">
        <v>16</v>
      </c>
      <c r="B9" s="5" t="s">
        <v>2369</v>
      </c>
      <c r="C9" s="5" t="s">
        <v>2462</v>
      </c>
      <c r="D9" s="5" t="s">
        <v>2463</v>
      </c>
      <c r="E9" s="5" t="s">
        <v>17</v>
      </c>
      <c r="F9" s="5"/>
      <c r="G9" s="5"/>
      <c r="H9" s="5" t="s">
        <v>2464</v>
      </c>
      <c r="I9" s="5" t="s">
        <v>2465</v>
      </c>
      <c r="J9" s="5"/>
      <c r="K9" s="5" t="s">
        <v>2466</v>
      </c>
      <c r="L9" s="5" t="s">
        <v>2467</v>
      </c>
      <c r="M9" s="5"/>
      <c r="N9" s="5"/>
      <c r="O9" s="5" t="str">
        <f t="shared" si="0"/>
        <v>Tom Croft</v>
      </c>
      <c r="P9" s="5" t="str">
        <f t="shared" si="1"/>
        <v>Member</v>
      </c>
    </row>
    <row r="10" spans="1:16" customFormat="1" x14ac:dyDescent="0.4">
      <c r="A10" s="5" t="s">
        <v>40</v>
      </c>
      <c r="B10" s="5" t="s">
        <v>43</v>
      </c>
      <c r="C10" s="5" t="s">
        <v>2489</v>
      </c>
      <c r="D10" s="5" t="s">
        <v>2490</v>
      </c>
      <c r="E10" s="5" t="s">
        <v>17</v>
      </c>
      <c r="F10" s="5"/>
      <c r="G10" s="5"/>
      <c r="H10" s="5" t="s">
        <v>2491</v>
      </c>
      <c r="I10" s="5" t="s">
        <v>2492</v>
      </c>
      <c r="J10" s="5"/>
      <c r="K10" s="5"/>
      <c r="L10" s="5"/>
      <c r="M10" s="5"/>
      <c r="N10" s="5"/>
      <c r="O10" s="5" t="str">
        <f t="shared" si="0"/>
        <v>Emma Davis</v>
      </c>
      <c r="P10" s="5" t="str">
        <f t="shared" si="1"/>
        <v>Member</v>
      </c>
    </row>
    <row r="11" spans="1:16" customFormat="1" x14ac:dyDescent="0.4">
      <c r="A11" s="5" t="s">
        <v>16</v>
      </c>
      <c r="B11" s="5" t="s">
        <v>2546</v>
      </c>
      <c r="C11" s="5" t="s">
        <v>2547</v>
      </c>
      <c r="D11" s="5" t="s">
        <v>2548</v>
      </c>
      <c r="E11" s="5" t="s">
        <v>2549</v>
      </c>
      <c r="F11" s="5" t="s">
        <v>2216</v>
      </c>
      <c r="G11" s="5"/>
      <c r="H11" s="5" t="s">
        <v>2550</v>
      </c>
      <c r="I11" s="5" t="s">
        <v>2551</v>
      </c>
      <c r="J11" s="5"/>
      <c r="K11" s="5"/>
      <c r="L11" s="5">
        <v>7974018430</v>
      </c>
      <c r="M11" s="5"/>
      <c r="N11" s="5"/>
      <c r="O11" s="5" t="str">
        <f t="shared" si="0"/>
        <v>Jane Duff</v>
      </c>
      <c r="P11" s="5" t="str">
        <f t="shared" si="1"/>
        <v>Member</v>
      </c>
    </row>
    <row r="12" spans="1:16" customFormat="1" x14ac:dyDescent="0.4">
      <c r="A12" s="5" t="s">
        <v>2203</v>
      </c>
      <c r="B12" s="5" t="s">
        <v>2552</v>
      </c>
      <c r="C12" s="5" t="s">
        <v>2553</v>
      </c>
      <c r="D12" s="5" t="s">
        <v>2554</v>
      </c>
      <c r="E12" s="5"/>
      <c r="F12" s="5"/>
      <c r="G12" s="5" t="s">
        <v>2555</v>
      </c>
      <c r="H12" s="5" t="s">
        <v>2556</v>
      </c>
      <c r="I12" s="5" t="s">
        <v>2557</v>
      </c>
      <c r="J12" s="5"/>
      <c r="K12" s="5"/>
      <c r="L12" s="5">
        <v>7972263331</v>
      </c>
      <c r="M12" s="5" t="s">
        <v>2203</v>
      </c>
      <c r="N12" s="5"/>
      <c r="O12" s="5" t="str">
        <f t="shared" si="0"/>
        <v>Nicola Durrant</v>
      </c>
      <c r="P12" s="5" t="str">
        <f t="shared" si="1"/>
        <v>Member</v>
      </c>
    </row>
    <row r="13" spans="1:16" customFormat="1" x14ac:dyDescent="0.4">
      <c r="A13" s="5" t="s">
        <v>40</v>
      </c>
      <c r="B13" s="5" t="s">
        <v>2591</v>
      </c>
      <c r="C13" s="5" t="s">
        <v>2592</v>
      </c>
      <c r="D13" s="5" t="s">
        <v>2593</v>
      </c>
      <c r="E13" s="5" t="s">
        <v>2594</v>
      </c>
      <c r="F13" s="5" t="s">
        <v>2471</v>
      </c>
      <c r="G13" s="5" t="s">
        <v>2595</v>
      </c>
      <c r="H13" s="5" t="s">
        <v>2596</v>
      </c>
      <c r="I13" s="5" t="s">
        <v>2597</v>
      </c>
      <c r="J13" s="5"/>
      <c r="K13" s="5"/>
      <c r="L13" s="5" t="s">
        <v>2598</v>
      </c>
      <c r="M13" s="5"/>
      <c r="N13" s="5"/>
      <c r="O13" s="5" t="str">
        <f t="shared" si="0"/>
        <v>Mark  Fennel RBSA</v>
      </c>
      <c r="P13" s="5" t="str">
        <f t="shared" si="1"/>
        <v>Member</v>
      </c>
    </row>
    <row r="14" spans="1:16" customFormat="1" x14ac:dyDescent="0.4">
      <c r="A14" s="5" t="s">
        <v>40</v>
      </c>
      <c r="B14" s="5" t="s">
        <v>2607</v>
      </c>
      <c r="C14" s="5" t="s">
        <v>2608</v>
      </c>
      <c r="D14" s="5" t="s">
        <v>2609</v>
      </c>
      <c r="E14" s="5" t="s">
        <v>20</v>
      </c>
      <c r="F14" s="5"/>
      <c r="G14" s="5"/>
      <c r="H14" s="5" t="s">
        <v>2610</v>
      </c>
      <c r="I14" s="5" t="s">
        <v>2611</v>
      </c>
      <c r="J14" s="5" t="s">
        <v>2612</v>
      </c>
      <c r="K14" s="5" t="s">
        <v>2613</v>
      </c>
      <c r="L14" s="5"/>
      <c r="M14" s="5"/>
      <c r="N14" s="5"/>
      <c r="O14" s="5" t="str">
        <f t="shared" si="0"/>
        <v>Belinda Fitzwilliams</v>
      </c>
      <c r="P14" s="5" t="str">
        <f t="shared" si="1"/>
        <v>Member</v>
      </c>
    </row>
    <row r="15" spans="1:16" customFormat="1" x14ac:dyDescent="0.4">
      <c r="A15" s="5" t="s">
        <v>2203</v>
      </c>
      <c r="B15" s="5" t="s">
        <v>2646</v>
      </c>
      <c r="C15" s="5" t="s">
        <v>2647</v>
      </c>
      <c r="D15" s="5" t="s">
        <v>2648</v>
      </c>
      <c r="E15" s="5"/>
      <c r="F15" s="5"/>
      <c r="G15" s="5" t="s">
        <v>2649</v>
      </c>
      <c r="H15" s="5" t="s">
        <v>2650</v>
      </c>
      <c r="I15" s="5" t="s">
        <v>2651</v>
      </c>
      <c r="J15" s="5"/>
      <c r="K15" s="5"/>
      <c r="L15" s="5">
        <v>7506849564</v>
      </c>
      <c r="M15" s="5" t="s">
        <v>2203</v>
      </c>
      <c r="N15" s="5"/>
      <c r="O15" s="5" t="str">
        <f t="shared" si="0"/>
        <v>Elizabeth Freemantle Schremp</v>
      </c>
      <c r="P15" s="5" t="str">
        <f t="shared" si="1"/>
        <v>Member</v>
      </c>
    </row>
    <row r="16" spans="1:16" customFormat="1" x14ac:dyDescent="0.4">
      <c r="A16" s="5" t="s">
        <v>16</v>
      </c>
      <c r="B16" s="5" t="s">
        <v>2665</v>
      </c>
      <c r="C16" s="5" t="s">
        <v>2666</v>
      </c>
      <c r="D16" s="5" t="s">
        <v>2667</v>
      </c>
      <c r="E16" s="5" t="s">
        <v>24</v>
      </c>
      <c r="F16" s="5"/>
      <c r="G16" s="5"/>
      <c r="H16" s="5" t="s">
        <v>2668</v>
      </c>
      <c r="I16" s="5" t="s">
        <v>2669</v>
      </c>
      <c r="J16" s="5"/>
      <c r="K16" s="5"/>
      <c r="L16" s="5">
        <v>7516756333</v>
      </c>
      <c r="M16" s="5"/>
      <c r="N16" s="5"/>
      <c r="O16" s="5" t="str">
        <f t="shared" si="0"/>
        <v>Piotr Gargas</v>
      </c>
      <c r="P16" s="5" t="str">
        <f t="shared" si="1"/>
        <v>Member</v>
      </c>
    </row>
    <row r="17" spans="1:16" customFormat="1" x14ac:dyDescent="0.4">
      <c r="A17" s="5" t="s">
        <v>2203</v>
      </c>
      <c r="B17" s="5" t="s">
        <v>2675</v>
      </c>
      <c r="C17" s="5" t="s">
        <v>2676</v>
      </c>
      <c r="D17" s="5" t="s">
        <v>2677</v>
      </c>
      <c r="E17" s="5"/>
      <c r="F17" s="5"/>
      <c r="G17" s="5" t="s">
        <v>17</v>
      </c>
      <c r="H17" s="5" t="s">
        <v>2678</v>
      </c>
      <c r="I17" s="5" t="s">
        <v>2679</v>
      </c>
      <c r="J17" s="5"/>
      <c r="K17" s="5"/>
      <c r="L17" s="5">
        <v>7848418661</v>
      </c>
      <c r="M17" s="5" t="s">
        <v>2203</v>
      </c>
      <c r="N17" s="5"/>
      <c r="O17" s="5" t="str">
        <f t="shared" si="0"/>
        <v>Stacey Gledhill</v>
      </c>
      <c r="P17" s="5" t="str">
        <f t="shared" si="1"/>
        <v>Member</v>
      </c>
    </row>
    <row r="18" spans="1:16" customFormat="1" x14ac:dyDescent="0.4">
      <c r="A18" s="5" t="s">
        <v>40</v>
      </c>
      <c r="B18" s="5" t="s">
        <v>2698</v>
      </c>
      <c r="C18" s="5" t="s">
        <v>2699</v>
      </c>
      <c r="D18" s="5" t="s">
        <v>2700</v>
      </c>
      <c r="E18" s="5" t="s">
        <v>2207</v>
      </c>
      <c r="F18" s="5"/>
      <c r="G18" s="5"/>
      <c r="H18" s="5" t="s">
        <v>2701</v>
      </c>
      <c r="I18" s="5" t="s">
        <v>2702</v>
      </c>
      <c r="J18" s="5"/>
      <c r="K18" s="5"/>
      <c r="L18" s="5">
        <v>7979848440</v>
      </c>
      <c r="M18" s="5"/>
      <c r="N18" s="5"/>
      <c r="O18" s="5" t="str">
        <f t="shared" si="0"/>
        <v>Becky Gouverneur</v>
      </c>
      <c r="P18" s="5" t="str">
        <f t="shared" si="1"/>
        <v>Member</v>
      </c>
    </row>
    <row r="19" spans="1:16" customFormat="1" x14ac:dyDescent="0.4">
      <c r="A19" s="5" t="s">
        <v>40</v>
      </c>
      <c r="B19" s="5" t="s">
        <v>2723</v>
      </c>
      <c r="C19" s="5" t="s">
        <v>2724</v>
      </c>
      <c r="D19" s="5" t="s">
        <v>2725</v>
      </c>
      <c r="E19" s="5" t="s">
        <v>2267</v>
      </c>
      <c r="F19" s="5" t="s">
        <v>23</v>
      </c>
      <c r="G19" s="5"/>
      <c r="H19" s="5" t="s">
        <v>2726</v>
      </c>
      <c r="I19" s="5" t="s">
        <v>2727</v>
      </c>
      <c r="J19" s="5"/>
      <c r="K19" s="5" t="s">
        <v>2728</v>
      </c>
      <c r="L19" s="5"/>
      <c r="M19" s="5"/>
      <c r="N19" s="5"/>
      <c r="O19" s="5" t="str">
        <f t="shared" si="0"/>
        <v>James Hamilton</v>
      </c>
      <c r="P19" s="5" t="str">
        <f t="shared" si="1"/>
        <v>Member</v>
      </c>
    </row>
    <row r="20" spans="1:16" customFormat="1" x14ac:dyDescent="0.4">
      <c r="A20" s="5" t="s">
        <v>40</v>
      </c>
      <c r="B20" s="5" t="s">
        <v>2729</v>
      </c>
      <c r="C20" s="5" t="s">
        <v>2730</v>
      </c>
      <c r="D20" s="5" t="s">
        <v>2731</v>
      </c>
      <c r="E20" s="5" t="s">
        <v>2216</v>
      </c>
      <c r="F20" s="5"/>
      <c r="G20" s="5"/>
      <c r="H20" s="5" t="s">
        <v>2732</v>
      </c>
      <c r="I20" s="5" t="s">
        <v>2733</v>
      </c>
      <c r="J20" s="5"/>
      <c r="K20" s="5" t="s">
        <v>2734</v>
      </c>
      <c r="L20" s="5" t="s">
        <v>2735</v>
      </c>
      <c r="M20" s="5"/>
      <c r="N20" s="5"/>
      <c r="O20" s="5" t="str">
        <f t="shared" si="0"/>
        <v>Lucy Hartley</v>
      </c>
      <c r="P20" s="5" t="str">
        <f t="shared" si="1"/>
        <v>Member</v>
      </c>
    </row>
    <row r="21" spans="1:16" customFormat="1" x14ac:dyDescent="0.4">
      <c r="A21" s="5" t="s">
        <v>2203</v>
      </c>
      <c r="B21" s="5" t="s">
        <v>2736</v>
      </c>
      <c r="C21" s="5" t="s">
        <v>2737</v>
      </c>
      <c r="D21" s="5" t="s">
        <v>2738</v>
      </c>
      <c r="E21" s="5" t="s">
        <v>2739</v>
      </c>
      <c r="F21" s="5"/>
      <c r="G21" s="5" t="s">
        <v>2267</v>
      </c>
      <c r="H21" s="5" t="s">
        <v>2740</v>
      </c>
      <c r="I21" s="5" t="s">
        <v>2741</v>
      </c>
      <c r="J21" s="5"/>
      <c r="K21" s="5"/>
      <c r="L21" s="5" t="s">
        <v>2742</v>
      </c>
      <c r="M21" s="5" t="s">
        <v>2203</v>
      </c>
      <c r="N21" s="5"/>
      <c r="O21" s="5" t="str">
        <f t="shared" si="0"/>
        <v>Gill Heaton</v>
      </c>
      <c r="P21" s="5" t="str">
        <f t="shared" si="1"/>
        <v>Member</v>
      </c>
    </row>
    <row r="22" spans="1:16" customFormat="1" x14ac:dyDescent="0.4">
      <c r="A22" s="5" t="s">
        <v>40</v>
      </c>
      <c r="B22" s="5" t="s">
        <v>2743</v>
      </c>
      <c r="C22" s="5" t="s">
        <v>2744</v>
      </c>
      <c r="D22" s="5" t="s">
        <v>2745</v>
      </c>
      <c r="E22" s="5" t="s">
        <v>23</v>
      </c>
      <c r="F22" s="5"/>
      <c r="G22" s="5"/>
      <c r="H22" s="5" t="s">
        <v>2746</v>
      </c>
      <c r="I22" s="5" t="s">
        <v>2747</v>
      </c>
      <c r="J22" s="5" t="s">
        <v>2748</v>
      </c>
      <c r="K22" s="5"/>
      <c r="L22" s="5" t="s">
        <v>2749</v>
      </c>
      <c r="M22" s="5"/>
      <c r="N22" s="5"/>
      <c r="O22" s="5" t="str">
        <f t="shared" si="0"/>
        <v>Elena Henshaw</v>
      </c>
      <c r="P22" s="5" t="str">
        <f t="shared" si="1"/>
        <v>Member</v>
      </c>
    </row>
    <row r="23" spans="1:16" customFormat="1" x14ac:dyDescent="0.4">
      <c r="A23" s="5" t="s">
        <v>40</v>
      </c>
      <c r="B23" s="5" t="s">
        <v>2772</v>
      </c>
      <c r="C23" s="5" t="s">
        <v>2773</v>
      </c>
      <c r="D23" s="5" t="s">
        <v>2774</v>
      </c>
      <c r="E23" s="5" t="s">
        <v>2775</v>
      </c>
      <c r="F23" s="5" t="s">
        <v>17</v>
      </c>
      <c r="G23" s="5"/>
      <c r="H23" s="5" t="s">
        <v>2776</v>
      </c>
      <c r="I23" s="5" t="s">
        <v>2777</v>
      </c>
      <c r="J23" s="5"/>
      <c r="K23" s="5" t="s">
        <v>2778</v>
      </c>
      <c r="L23" s="5"/>
      <c r="M23" s="5"/>
      <c r="N23" s="5"/>
      <c r="O23" s="5" t="str">
        <f t="shared" si="0"/>
        <v>Margot  Hitch</v>
      </c>
      <c r="P23" s="5" t="str">
        <f t="shared" si="1"/>
        <v>Member</v>
      </c>
    </row>
    <row r="24" spans="1:16" customFormat="1" x14ac:dyDescent="0.4">
      <c r="A24" s="5" t="s">
        <v>40</v>
      </c>
      <c r="B24" s="5" t="s">
        <v>2779</v>
      </c>
      <c r="C24" s="5" t="s">
        <v>2780</v>
      </c>
      <c r="D24" s="5" t="s">
        <v>2781</v>
      </c>
      <c r="E24" s="5" t="s">
        <v>2782</v>
      </c>
      <c r="F24" s="5" t="s">
        <v>2562</v>
      </c>
      <c r="G24" s="5" t="s">
        <v>20</v>
      </c>
      <c r="H24" s="5" t="s">
        <v>2783</v>
      </c>
      <c r="I24" s="5" t="s">
        <v>2784</v>
      </c>
      <c r="J24" s="5"/>
      <c r="K24" s="5" t="s">
        <v>2785</v>
      </c>
      <c r="L24" s="5"/>
      <c r="M24" s="5"/>
      <c r="N24" s="5"/>
      <c r="O24" s="5" t="str">
        <f t="shared" si="0"/>
        <v>Beatrice Hoffman</v>
      </c>
      <c r="P24" s="5" t="str">
        <f t="shared" si="1"/>
        <v>Member</v>
      </c>
    </row>
    <row r="25" spans="1:16" customFormat="1" x14ac:dyDescent="0.4">
      <c r="A25" s="5"/>
      <c r="B25" s="5" t="s">
        <v>2211</v>
      </c>
      <c r="C25" s="5" t="s">
        <v>2806</v>
      </c>
      <c r="D25" s="5" t="s">
        <v>2807</v>
      </c>
      <c r="E25" s="5" t="s">
        <v>2808</v>
      </c>
      <c r="F25" s="5" t="s">
        <v>2809</v>
      </c>
      <c r="G25" s="5"/>
      <c r="H25" s="5" t="s">
        <v>2810</v>
      </c>
      <c r="I25" s="5" t="s">
        <v>2811</v>
      </c>
      <c r="J25" s="5"/>
      <c r="K25" s="5"/>
      <c r="L25" s="5">
        <v>7961036489</v>
      </c>
      <c r="M25" s="5"/>
      <c r="N25" s="5"/>
      <c r="O25" s="5" t="str">
        <f t="shared" si="0"/>
        <v>Jenny Huggett</v>
      </c>
      <c r="P25" s="5" t="str">
        <f t="shared" si="1"/>
        <v>Member</v>
      </c>
    </row>
    <row r="26" spans="1:16" customFormat="1" x14ac:dyDescent="0.4">
      <c r="A26" s="5" t="s">
        <v>40</v>
      </c>
      <c r="B26" s="5" t="s">
        <v>2831</v>
      </c>
      <c r="C26" s="5" t="s">
        <v>2832</v>
      </c>
      <c r="D26" s="5" t="s">
        <v>2833</v>
      </c>
      <c r="E26" s="5" t="s">
        <v>2834</v>
      </c>
      <c r="F26" s="5" t="s">
        <v>2562</v>
      </c>
      <c r="G26" s="5" t="s">
        <v>2216</v>
      </c>
      <c r="H26" s="5" t="s">
        <v>2835</v>
      </c>
      <c r="I26" s="5" t="s">
        <v>2836</v>
      </c>
      <c r="J26" s="5"/>
      <c r="K26" s="5" t="s">
        <v>2837</v>
      </c>
      <c r="L26" s="5"/>
      <c r="M26" s="5"/>
      <c r="N26" s="5"/>
      <c r="O26" s="5" t="str">
        <f t="shared" si="0"/>
        <v>Kathleen  Hyndman</v>
      </c>
      <c r="P26" s="5" t="str">
        <f t="shared" si="1"/>
        <v>Member</v>
      </c>
    </row>
    <row r="27" spans="1:16" customFormat="1" x14ac:dyDescent="0.4">
      <c r="A27" s="5"/>
      <c r="B27" s="5" t="s">
        <v>2946</v>
      </c>
      <c r="C27" s="5" t="s">
        <v>2947</v>
      </c>
      <c r="D27" s="5" t="s">
        <v>2948</v>
      </c>
      <c r="E27" s="5" t="s">
        <v>2949</v>
      </c>
      <c r="F27" s="5" t="s">
        <v>2950</v>
      </c>
      <c r="G27" s="5"/>
      <c r="H27" s="5" t="s">
        <v>2951</v>
      </c>
      <c r="I27" s="5" t="s">
        <v>2952</v>
      </c>
      <c r="J27" s="5"/>
      <c r="K27" s="5"/>
      <c r="L27" s="5" t="s">
        <v>2953</v>
      </c>
      <c r="M27" s="5"/>
      <c r="N27" s="5"/>
      <c r="O27" s="5" t="str">
        <f t="shared" si="0"/>
        <v>Mary Knowland</v>
      </c>
      <c r="P27" s="5" t="str">
        <f t="shared" si="1"/>
        <v>Member</v>
      </c>
    </row>
    <row r="28" spans="1:16" customFormat="1" x14ac:dyDescent="0.4">
      <c r="A28" s="5" t="s">
        <v>16</v>
      </c>
      <c r="B28" s="5" t="s">
        <v>2964</v>
      </c>
      <c r="C28" s="5" t="s">
        <v>2965</v>
      </c>
      <c r="D28" s="5" t="s">
        <v>2966</v>
      </c>
      <c r="E28" s="5" t="s">
        <v>2967</v>
      </c>
      <c r="F28" s="5" t="s">
        <v>17</v>
      </c>
      <c r="G28" s="5"/>
      <c r="H28" s="5" t="s">
        <v>2968</v>
      </c>
      <c r="I28" s="5" t="s">
        <v>2969</v>
      </c>
      <c r="J28" s="5"/>
      <c r="K28" s="5"/>
      <c r="L28" s="5">
        <v>7780466865</v>
      </c>
      <c r="M28" s="5"/>
      <c r="N28" s="5"/>
      <c r="O28" s="5" t="str">
        <f t="shared" si="0"/>
        <v>Fergus Laidlaw</v>
      </c>
      <c r="P28" s="5" t="str">
        <f t="shared" si="1"/>
        <v>Member</v>
      </c>
    </row>
    <row r="29" spans="1:16" customFormat="1" x14ac:dyDescent="0.4">
      <c r="A29" s="5" t="s">
        <v>40</v>
      </c>
      <c r="B29" s="5" t="s">
        <v>2970</v>
      </c>
      <c r="C29" s="5" t="s">
        <v>2965</v>
      </c>
      <c r="D29" s="5" t="s">
        <v>2971</v>
      </c>
      <c r="E29" s="5" t="s">
        <v>2972</v>
      </c>
      <c r="F29" s="5" t="s">
        <v>35</v>
      </c>
      <c r="G29" s="5" t="s">
        <v>23</v>
      </c>
      <c r="H29" s="5" t="s">
        <v>2968</v>
      </c>
      <c r="I29" s="5" t="s">
        <v>2973</v>
      </c>
      <c r="J29" s="5" t="s">
        <v>2974</v>
      </c>
      <c r="K29" s="5"/>
      <c r="L29" s="5" t="s">
        <v>2975</v>
      </c>
      <c r="M29" s="5"/>
      <c r="N29" s="5"/>
      <c r="O29" s="5" t="str">
        <f t="shared" si="0"/>
        <v>Arthur Laidlaw</v>
      </c>
      <c r="P29" s="5" t="str">
        <f t="shared" si="1"/>
        <v>Member</v>
      </c>
    </row>
    <row r="30" spans="1:16" customFormat="1" x14ac:dyDescent="0.4">
      <c r="A30" s="5" t="s">
        <v>2203</v>
      </c>
      <c r="B30" s="5" t="s">
        <v>2979</v>
      </c>
      <c r="C30" s="5" t="s">
        <v>2980</v>
      </c>
      <c r="D30" s="5" t="s">
        <v>2981</v>
      </c>
      <c r="E30" s="5"/>
      <c r="F30" s="5"/>
      <c r="G30" s="5" t="s">
        <v>17</v>
      </c>
      <c r="H30" s="5" t="s">
        <v>2982</v>
      </c>
      <c r="I30" s="5" t="s">
        <v>2983</v>
      </c>
      <c r="J30" s="5"/>
      <c r="K30" s="5"/>
      <c r="L30" s="5" t="s">
        <v>2984</v>
      </c>
      <c r="M30" s="5" t="s">
        <v>2203</v>
      </c>
      <c r="N30" s="5"/>
      <c r="O30" s="5" t="str">
        <f t="shared" si="0"/>
        <v>Cathy Landell Mills</v>
      </c>
      <c r="P30" s="5" t="str">
        <f t="shared" si="1"/>
        <v>Member</v>
      </c>
    </row>
    <row r="31" spans="1:16" customFormat="1" x14ac:dyDescent="0.4">
      <c r="A31" s="5" t="s">
        <v>16</v>
      </c>
      <c r="B31" s="5" t="s">
        <v>2211</v>
      </c>
      <c r="C31" s="5" t="s">
        <v>3039</v>
      </c>
      <c r="D31" s="5" t="s">
        <v>3040</v>
      </c>
      <c r="E31" s="5" t="s">
        <v>3041</v>
      </c>
      <c r="F31" s="5" t="s">
        <v>2349</v>
      </c>
      <c r="G31" s="5"/>
      <c r="H31" s="5" t="s">
        <v>3042</v>
      </c>
      <c r="I31" s="5" t="s">
        <v>1573</v>
      </c>
      <c r="J31" s="5"/>
      <c r="K31" s="5"/>
      <c r="L31" s="5">
        <v>7926012635</v>
      </c>
      <c r="M31" s="5"/>
      <c r="N31" s="5"/>
      <c r="O31" s="5" t="str">
        <f t="shared" si="0"/>
        <v>Jenny Lister</v>
      </c>
      <c r="P31" s="5" t="str">
        <f t="shared" si="1"/>
        <v>Member</v>
      </c>
    </row>
    <row r="32" spans="1:16" customFormat="1" x14ac:dyDescent="0.4">
      <c r="A32" s="5" t="s">
        <v>40</v>
      </c>
      <c r="B32" s="5" t="s">
        <v>3043</v>
      </c>
      <c r="C32" s="5" t="s">
        <v>3044</v>
      </c>
      <c r="D32" s="5" t="s">
        <v>3045</v>
      </c>
      <c r="E32" s="5"/>
      <c r="F32" s="5" t="s">
        <v>23</v>
      </c>
      <c r="G32" s="5"/>
      <c r="H32" s="5" t="s">
        <v>3046</v>
      </c>
      <c r="I32" s="5" t="s">
        <v>3047</v>
      </c>
      <c r="J32" s="5"/>
      <c r="K32" s="5" t="s">
        <v>3048</v>
      </c>
      <c r="L32" s="5" t="s">
        <v>3049</v>
      </c>
      <c r="M32" s="5"/>
      <c r="N32" s="5"/>
      <c r="O32" s="5" t="str">
        <f t="shared" si="0"/>
        <v>Muriel Mallows</v>
      </c>
      <c r="P32" s="5" t="str">
        <f t="shared" si="1"/>
        <v>Member</v>
      </c>
    </row>
    <row r="33" spans="1:16" customFormat="1" x14ac:dyDescent="0.4">
      <c r="A33" s="5"/>
      <c r="B33" s="5" t="s">
        <v>2209</v>
      </c>
      <c r="C33" s="5" t="s">
        <v>3085</v>
      </c>
      <c r="D33" s="5" t="s">
        <v>3086</v>
      </c>
      <c r="E33" s="5" t="s">
        <v>3087</v>
      </c>
      <c r="F33" s="5" t="s">
        <v>3088</v>
      </c>
      <c r="G33" s="5"/>
      <c r="H33" s="5" t="s">
        <v>3089</v>
      </c>
      <c r="I33" s="5" t="s">
        <v>1563</v>
      </c>
      <c r="J33" s="5"/>
      <c r="K33" s="5"/>
      <c r="L33" s="5">
        <v>7740288115</v>
      </c>
      <c r="M33" s="5"/>
      <c r="N33" s="5"/>
      <c r="O33" s="5" t="str">
        <f t="shared" si="0"/>
        <v>Paul Minter</v>
      </c>
      <c r="P33" s="5" t="str">
        <f t="shared" si="1"/>
        <v>Member</v>
      </c>
    </row>
    <row r="34" spans="1:16" customFormat="1" x14ac:dyDescent="0.4">
      <c r="A34" s="5" t="s">
        <v>16</v>
      </c>
      <c r="B34" s="5" t="s">
        <v>3097</v>
      </c>
      <c r="C34" s="5" t="s">
        <v>3098</v>
      </c>
      <c r="D34" s="5" t="s">
        <v>3099</v>
      </c>
      <c r="E34" s="5" t="s">
        <v>17</v>
      </c>
      <c r="F34" s="5"/>
      <c r="G34" s="5"/>
      <c r="H34" s="5" t="s">
        <v>3100</v>
      </c>
      <c r="I34" s="5" t="s">
        <v>3101</v>
      </c>
      <c r="J34" s="5"/>
      <c r="K34" s="5"/>
      <c r="L34" s="5" t="s">
        <v>3102</v>
      </c>
      <c r="M34" s="5"/>
      <c r="N34" s="5"/>
      <c r="O34" s="5" t="str">
        <f t="shared" si="0"/>
        <v>Celia Montague</v>
      </c>
      <c r="P34" s="5" t="str">
        <f t="shared" si="1"/>
        <v>Member</v>
      </c>
    </row>
    <row r="35" spans="1:16" customFormat="1" x14ac:dyDescent="0.4">
      <c r="A35" s="5" t="s">
        <v>16</v>
      </c>
      <c r="B35" s="5" t="s">
        <v>2448</v>
      </c>
      <c r="C35" s="5" t="s">
        <v>3109</v>
      </c>
      <c r="D35" s="5" t="s">
        <v>3110</v>
      </c>
      <c r="E35" s="5" t="s">
        <v>2561</v>
      </c>
      <c r="F35" s="5" t="s">
        <v>2562</v>
      </c>
      <c r="G35" s="5" t="s">
        <v>20</v>
      </c>
      <c r="H35" s="5" t="s">
        <v>3111</v>
      </c>
      <c r="I35" s="5" t="s">
        <v>3112</v>
      </c>
      <c r="J35" s="5"/>
      <c r="K35" s="5" t="s">
        <v>3113</v>
      </c>
      <c r="L35" s="5"/>
      <c r="M35" s="5"/>
      <c r="N35" s="5"/>
      <c r="O35" s="5" t="str">
        <f t="shared" si="0"/>
        <v>Sue Mynall</v>
      </c>
      <c r="P35" s="5" t="str">
        <f t="shared" si="1"/>
        <v>Member</v>
      </c>
    </row>
    <row r="36" spans="1:16" customFormat="1" x14ac:dyDescent="0.4">
      <c r="A36" s="5"/>
      <c r="B36" s="5" t="s">
        <v>2307</v>
      </c>
      <c r="C36" s="5" t="s">
        <v>3133</v>
      </c>
      <c r="D36" s="5" t="s">
        <v>3134</v>
      </c>
      <c r="E36" s="5" t="s">
        <v>3135</v>
      </c>
      <c r="F36" s="5" t="s">
        <v>2523</v>
      </c>
      <c r="G36" s="5"/>
      <c r="H36" s="5" t="s">
        <v>3136</v>
      </c>
      <c r="I36" s="5" t="s">
        <v>3137</v>
      </c>
      <c r="J36" s="5"/>
      <c r="K36" s="5"/>
      <c r="L36" s="5">
        <v>7773603282</v>
      </c>
      <c r="M36" s="5"/>
      <c r="N36" s="5"/>
      <c r="O36" s="5" t="str">
        <f t="shared" si="0"/>
        <v>Laurence Norman</v>
      </c>
      <c r="P36" s="5" t="str">
        <f t="shared" si="1"/>
        <v>Member</v>
      </c>
    </row>
    <row r="37" spans="1:16" customFormat="1" x14ac:dyDescent="0.4">
      <c r="A37" s="5" t="s">
        <v>40</v>
      </c>
      <c r="B37" s="5" t="s">
        <v>3138</v>
      </c>
      <c r="C37" s="5" t="s">
        <v>3139</v>
      </c>
      <c r="D37" s="5" t="s">
        <v>3140</v>
      </c>
      <c r="E37" s="5" t="s">
        <v>3141</v>
      </c>
      <c r="F37" s="5" t="s">
        <v>3142</v>
      </c>
      <c r="G37" s="5" t="s">
        <v>20</v>
      </c>
      <c r="H37" s="5" t="s">
        <v>3143</v>
      </c>
      <c r="I37" s="5"/>
      <c r="J37" s="5"/>
      <c r="K37" s="5" t="s">
        <v>3144</v>
      </c>
      <c r="L37" s="5"/>
      <c r="M37" s="5" t="s">
        <v>3145</v>
      </c>
      <c r="N37" s="5"/>
      <c r="O37" s="5" t="str">
        <f t="shared" si="0"/>
        <v>Vivian  O’Donnell</v>
      </c>
      <c r="P37" s="5" t="str">
        <f t="shared" si="1"/>
        <v>Member</v>
      </c>
    </row>
    <row r="38" spans="1:16" customFormat="1" x14ac:dyDescent="0.4">
      <c r="A38" s="5" t="s">
        <v>40</v>
      </c>
      <c r="B38" s="5" t="s">
        <v>3168</v>
      </c>
      <c r="C38" s="5" t="s">
        <v>3169</v>
      </c>
      <c r="D38" s="5" t="s">
        <v>3170</v>
      </c>
      <c r="E38" s="5" t="s">
        <v>3171</v>
      </c>
      <c r="F38" s="5" t="s">
        <v>3088</v>
      </c>
      <c r="G38" s="5" t="s">
        <v>20</v>
      </c>
      <c r="H38" s="5" t="s">
        <v>3172</v>
      </c>
      <c r="I38" s="5" t="s">
        <v>3173</v>
      </c>
      <c r="J38" s="5"/>
      <c r="K38" s="5"/>
      <c r="L38" s="5" t="s">
        <v>3174</v>
      </c>
      <c r="M38" s="5"/>
      <c r="N38" s="5"/>
      <c r="O38" s="5" t="str">
        <f t="shared" si="0"/>
        <v>Tara Parker-Woolway</v>
      </c>
      <c r="P38" s="5" t="str">
        <f t="shared" si="1"/>
        <v>Member</v>
      </c>
    </row>
    <row r="39" spans="1:16" customFormat="1" x14ac:dyDescent="0.4">
      <c r="A39" s="5" t="s">
        <v>40</v>
      </c>
      <c r="B39" s="5" t="s">
        <v>3192</v>
      </c>
      <c r="C39" s="5" t="s">
        <v>3193</v>
      </c>
      <c r="D39" s="5" t="s">
        <v>3194</v>
      </c>
      <c r="E39" s="5" t="s">
        <v>23</v>
      </c>
      <c r="F39" s="5"/>
      <c r="G39" s="5"/>
      <c r="H39" s="5" t="s">
        <v>3195</v>
      </c>
      <c r="I39" s="5" t="s">
        <v>3196</v>
      </c>
      <c r="J39" s="5"/>
      <c r="K39" s="5" t="s">
        <v>3197</v>
      </c>
      <c r="L39" s="5"/>
      <c r="M39" s="5"/>
      <c r="N39" s="5"/>
      <c r="O39" s="5" t="str">
        <f t="shared" si="0"/>
        <v>Valerie   Petts</v>
      </c>
      <c r="P39" s="5" t="str">
        <f t="shared" si="1"/>
        <v>Member</v>
      </c>
    </row>
    <row r="40" spans="1:16" customFormat="1" x14ac:dyDescent="0.4">
      <c r="A40" s="5" t="s">
        <v>40</v>
      </c>
      <c r="B40" s="5" t="s">
        <v>3201</v>
      </c>
      <c r="C40" s="5" t="s">
        <v>3202</v>
      </c>
      <c r="D40" s="5" t="s">
        <v>3203</v>
      </c>
      <c r="E40" s="5" t="s">
        <v>17</v>
      </c>
      <c r="F40" s="5"/>
      <c r="G40" s="5"/>
      <c r="H40" s="5" t="s">
        <v>3204</v>
      </c>
      <c r="I40" s="5" t="s">
        <v>3205</v>
      </c>
      <c r="J40" s="5" t="s">
        <v>3206</v>
      </c>
      <c r="K40" s="5" t="s">
        <v>3207</v>
      </c>
      <c r="L40" s="5" t="s">
        <v>3208</v>
      </c>
      <c r="M40" s="5"/>
      <c r="N40" s="5"/>
      <c r="O40" s="5" t="str">
        <f t="shared" si="0"/>
        <v>Rosie Phipps</v>
      </c>
      <c r="P40" s="5" t="str">
        <f t="shared" si="1"/>
        <v>Member</v>
      </c>
    </row>
    <row r="41" spans="1:16" customFormat="1" x14ac:dyDescent="0.4">
      <c r="A41" s="5" t="s">
        <v>40</v>
      </c>
      <c r="B41" s="5" t="s">
        <v>33</v>
      </c>
      <c r="C41" s="5" t="s">
        <v>3251</v>
      </c>
      <c r="D41" s="5" t="s">
        <v>3252</v>
      </c>
      <c r="E41" s="5" t="s">
        <v>2562</v>
      </c>
      <c r="F41" s="5" t="s">
        <v>20</v>
      </c>
      <c r="G41" s="5"/>
      <c r="H41" s="5" t="s">
        <v>3253</v>
      </c>
      <c r="I41" s="5" t="s">
        <v>3254</v>
      </c>
      <c r="J41" s="5"/>
      <c r="K41" s="5"/>
      <c r="L41" s="5" t="s">
        <v>3255</v>
      </c>
      <c r="M41" s="5"/>
      <c r="N41" s="5"/>
      <c r="O41" s="5" t="str">
        <f t="shared" si="0"/>
        <v>Caroline Ritson</v>
      </c>
      <c r="P41" s="5" t="str">
        <f t="shared" si="1"/>
        <v>Member</v>
      </c>
    </row>
    <row r="42" spans="1:16" customFormat="1" x14ac:dyDescent="0.4">
      <c r="A42" s="5" t="s">
        <v>40</v>
      </c>
      <c r="B42" s="5" t="s">
        <v>3363</v>
      </c>
      <c r="C42" s="5" t="s">
        <v>3364</v>
      </c>
      <c r="D42" s="5" t="s">
        <v>3365</v>
      </c>
      <c r="E42" s="5" t="s">
        <v>27</v>
      </c>
      <c r="F42" s="5"/>
      <c r="G42" s="5"/>
      <c r="H42" s="5" t="s">
        <v>3366</v>
      </c>
      <c r="I42" s="5" t="s">
        <v>3367</v>
      </c>
      <c r="J42" s="5"/>
      <c r="K42" s="5"/>
      <c r="L42" s="5">
        <v>7972236204</v>
      </c>
      <c r="M42" s="5"/>
      <c r="N42" s="5"/>
      <c r="O42" s="5" t="str">
        <f t="shared" si="0"/>
        <v>Adrian Smart</v>
      </c>
      <c r="P42" s="5" t="str">
        <f t="shared" si="1"/>
        <v>Member</v>
      </c>
    </row>
    <row r="43" spans="1:16" customFormat="1" x14ac:dyDescent="0.4">
      <c r="A43" s="5" t="s">
        <v>2203</v>
      </c>
      <c r="B43" s="5" t="s">
        <v>2448</v>
      </c>
      <c r="C43" s="5" t="s">
        <v>3368</v>
      </c>
      <c r="D43" s="5" t="s">
        <v>3369</v>
      </c>
      <c r="E43" s="5"/>
      <c r="F43" s="5"/>
      <c r="G43" s="5" t="s">
        <v>2562</v>
      </c>
      <c r="H43" s="5" t="s">
        <v>3370</v>
      </c>
      <c r="I43" s="5" t="s">
        <v>3371</v>
      </c>
      <c r="J43" s="5"/>
      <c r="K43" s="5"/>
      <c r="L43" s="5">
        <v>7891727504</v>
      </c>
      <c r="M43" s="5" t="s">
        <v>2203</v>
      </c>
      <c r="N43" s="5"/>
      <c r="O43" s="5" t="str">
        <f t="shared" si="0"/>
        <v>Sue Smith</v>
      </c>
      <c r="P43" s="5" t="str">
        <f t="shared" si="1"/>
        <v>Member</v>
      </c>
    </row>
    <row r="44" spans="1:16" customFormat="1" x14ac:dyDescent="0.4">
      <c r="A44" s="5" t="s">
        <v>40</v>
      </c>
      <c r="B44" s="5" t="s">
        <v>2252</v>
      </c>
      <c r="C44" s="5" t="s">
        <v>3386</v>
      </c>
      <c r="D44" s="5" t="s">
        <v>3387</v>
      </c>
      <c r="E44" s="5" t="s">
        <v>17</v>
      </c>
      <c r="F44" s="5"/>
      <c r="G44" s="5"/>
      <c r="H44" s="5" t="s">
        <v>3388</v>
      </c>
      <c r="I44" s="5" t="s">
        <v>3389</v>
      </c>
      <c r="J44" s="5"/>
      <c r="K44" s="5" t="s">
        <v>3390</v>
      </c>
      <c r="L44" s="5"/>
      <c r="M44" s="5"/>
      <c r="N44" s="5"/>
      <c r="O44" s="5" t="str">
        <f t="shared" si="0"/>
        <v>Alison Soskice</v>
      </c>
      <c r="P44" s="5" t="str">
        <f t="shared" si="1"/>
        <v>Member</v>
      </c>
    </row>
    <row r="45" spans="1:16" customFormat="1" x14ac:dyDescent="0.4">
      <c r="A45" s="5"/>
      <c r="B45" s="5" t="s">
        <v>3397</v>
      </c>
      <c r="C45" s="5" t="s">
        <v>3398</v>
      </c>
      <c r="D45" s="5"/>
      <c r="E45" s="5"/>
      <c r="F45" s="5"/>
      <c r="G45" s="5" t="s">
        <v>3399</v>
      </c>
      <c r="H45" s="5"/>
      <c r="I45" s="5" t="s">
        <v>3400</v>
      </c>
      <c r="J45" s="5"/>
      <c r="K45" s="5"/>
      <c r="L45" s="5" t="s">
        <v>3401</v>
      </c>
      <c r="M45" s="5" t="s">
        <v>3357</v>
      </c>
      <c r="N45" s="5"/>
      <c r="O45" s="5" t="str">
        <f t="shared" si="0"/>
        <v>Carrie Stanley</v>
      </c>
      <c r="P45" s="5" t="str">
        <f t="shared" si="1"/>
        <v>Member</v>
      </c>
    </row>
    <row r="46" spans="1:16" customFormat="1" x14ac:dyDescent="0.4">
      <c r="A46" s="5" t="s">
        <v>40</v>
      </c>
      <c r="B46" s="5" t="s">
        <v>3415</v>
      </c>
      <c r="C46" s="5" t="s">
        <v>3416</v>
      </c>
      <c r="D46" s="5" t="s">
        <v>3417</v>
      </c>
      <c r="E46" s="5" t="s">
        <v>3418</v>
      </c>
      <c r="F46" s="5" t="s">
        <v>2234</v>
      </c>
      <c r="G46" s="5"/>
      <c r="H46" s="5" t="s">
        <v>3419</v>
      </c>
      <c r="I46" s="5" t="s">
        <v>3420</v>
      </c>
      <c r="J46" s="5"/>
      <c r="K46" s="5"/>
      <c r="L46" s="5">
        <v>7815108721</v>
      </c>
      <c r="M46" s="5"/>
      <c r="N46" s="5"/>
      <c r="O46" s="5" t="str">
        <f t="shared" si="0"/>
        <v>Sophia Stewart-Liberty</v>
      </c>
      <c r="P46" s="5" t="str">
        <f t="shared" si="1"/>
        <v>Member</v>
      </c>
    </row>
    <row r="47" spans="1:16" customFormat="1" x14ac:dyDescent="0.4">
      <c r="A47" s="5" t="s">
        <v>40</v>
      </c>
      <c r="B47" s="5" t="s">
        <v>3421</v>
      </c>
      <c r="C47" s="5" t="s">
        <v>3422</v>
      </c>
      <c r="D47" s="5" t="s">
        <v>3423</v>
      </c>
      <c r="E47" s="5" t="s">
        <v>2992</v>
      </c>
      <c r="F47" s="5"/>
      <c r="G47" s="5"/>
      <c r="H47" s="5" t="s">
        <v>3424</v>
      </c>
      <c r="I47" s="5" t="s">
        <v>3425</v>
      </c>
      <c r="J47" s="5"/>
      <c r="K47" s="5"/>
      <c r="L47" s="5" t="s">
        <v>3426</v>
      </c>
      <c r="M47" s="5"/>
      <c r="N47" s="5"/>
      <c r="O47" s="5" t="str">
        <f t="shared" si="0"/>
        <v>Kieran Stiles</v>
      </c>
      <c r="P47" s="5" t="str">
        <f t="shared" si="1"/>
        <v>Member</v>
      </c>
    </row>
    <row r="48" spans="1:16" customFormat="1" x14ac:dyDescent="0.4">
      <c r="A48" s="5" t="s">
        <v>34</v>
      </c>
      <c r="B48" s="5" t="s">
        <v>2729</v>
      </c>
      <c r="C48" s="5" t="s">
        <v>3427</v>
      </c>
      <c r="D48" s="5" t="s">
        <v>3428</v>
      </c>
      <c r="E48" s="5" t="s">
        <v>23</v>
      </c>
      <c r="F48" s="5"/>
      <c r="G48" s="5"/>
      <c r="H48" s="5" t="s">
        <v>3429</v>
      </c>
      <c r="I48" s="5" t="s">
        <v>3430</v>
      </c>
      <c r="J48" s="5"/>
      <c r="K48" s="5"/>
      <c r="L48" s="5" t="s">
        <v>3426</v>
      </c>
      <c r="M48" s="5"/>
      <c r="N48" s="5"/>
      <c r="O48" s="5" t="str">
        <f t="shared" si="0"/>
        <v>Lucy Stopford</v>
      </c>
      <c r="P48" s="5" t="str">
        <f t="shared" si="1"/>
        <v>Member</v>
      </c>
    </row>
    <row r="49" spans="1:16" customFormat="1" x14ac:dyDescent="0.4">
      <c r="A49" s="5" t="s">
        <v>16</v>
      </c>
      <c r="B49" s="5" t="s">
        <v>3453</v>
      </c>
      <c r="C49" s="5" t="s">
        <v>32</v>
      </c>
      <c r="D49" s="5" t="s">
        <v>3454</v>
      </c>
      <c r="E49" s="5" t="s">
        <v>3455</v>
      </c>
      <c r="F49" s="5" t="s">
        <v>20</v>
      </c>
      <c r="G49" s="5"/>
      <c r="H49" s="5" t="s">
        <v>3456</v>
      </c>
      <c r="I49" s="5" t="s">
        <v>3457</v>
      </c>
      <c r="J49" s="5"/>
      <c r="K49" s="5"/>
      <c r="L49" s="5" t="s">
        <v>3458</v>
      </c>
      <c r="M49" s="5"/>
      <c r="N49" s="5"/>
      <c r="O49" s="5" t="str">
        <f t="shared" si="0"/>
        <v>Louise Taylor</v>
      </c>
      <c r="P49" s="5" t="str">
        <f t="shared" si="1"/>
        <v>Member</v>
      </c>
    </row>
    <row r="50" spans="1:16" customFormat="1" x14ac:dyDescent="0.4">
      <c r="A50" s="5" t="s">
        <v>40</v>
      </c>
      <c r="B50" s="5" t="s">
        <v>3477</v>
      </c>
      <c r="C50" s="5" t="s">
        <v>3478</v>
      </c>
      <c r="D50" s="5" t="s">
        <v>3479</v>
      </c>
      <c r="E50" s="5" t="s">
        <v>23</v>
      </c>
      <c r="F50" s="5"/>
      <c r="G50" s="5"/>
      <c r="H50" s="5" t="s">
        <v>2662</v>
      </c>
      <c r="I50" s="5" t="s">
        <v>3480</v>
      </c>
      <c r="J50" s="5"/>
      <c r="K50" s="5"/>
      <c r="L50" s="5" t="s">
        <v>3481</v>
      </c>
      <c r="M50" s="5"/>
      <c r="N50" s="5"/>
      <c r="O50" s="5" t="str">
        <f t="shared" si="0"/>
        <v>Betsy Tyler Bell</v>
      </c>
      <c r="P50" s="5" t="str">
        <f t="shared" si="1"/>
        <v>Member</v>
      </c>
    </row>
    <row r="51" spans="1:16" customFormat="1" x14ac:dyDescent="0.4">
      <c r="A51" s="5" t="s">
        <v>2203</v>
      </c>
      <c r="B51" s="5" t="s">
        <v>2532</v>
      </c>
      <c r="C51" s="5" t="s">
        <v>3494</v>
      </c>
      <c r="D51" s="5" t="s">
        <v>3495</v>
      </c>
      <c r="E51" s="5"/>
      <c r="F51" s="5"/>
      <c r="G51" s="5" t="s">
        <v>17</v>
      </c>
      <c r="H51" s="5" t="s">
        <v>3496</v>
      </c>
      <c r="I51" s="5" t="s">
        <v>3497</v>
      </c>
      <c r="J51" s="5"/>
      <c r="K51" s="5"/>
      <c r="L51" s="5" t="s">
        <v>3498</v>
      </c>
      <c r="M51" s="5" t="s">
        <v>2203</v>
      </c>
      <c r="N51" s="5"/>
      <c r="O51" s="5" t="str">
        <f t="shared" si="0"/>
        <v>Claire Venables</v>
      </c>
      <c r="P51" s="5" t="str">
        <f t="shared" si="1"/>
        <v>Member</v>
      </c>
    </row>
    <row r="52" spans="1:16" customFormat="1" x14ac:dyDescent="0.4">
      <c r="A52" s="5" t="s">
        <v>40</v>
      </c>
      <c r="B52" s="5" t="s">
        <v>29</v>
      </c>
      <c r="C52" s="5" t="s">
        <v>3523</v>
      </c>
      <c r="D52" s="5" t="s">
        <v>3524</v>
      </c>
      <c r="E52" s="5" t="s">
        <v>3270</v>
      </c>
      <c r="F52" s="5" t="s">
        <v>20</v>
      </c>
      <c r="G52" s="5"/>
      <c r="H52" s="5" t="s">
        <v>3525</v>
      </c>
      <c r="I52" s="5" t="s">
        <v>3526</v>
      </c>
      <c r="J52" s="5"/>
      <c r="K52" s="5" t="s">
        <v>3527</v>
      </c>
      <c r="L52" s="5"/>
      <c r="M52" s="5"/>
      <c r="N52" s="5"/>
      <c r="O52" s="5" t="str">
        <f t="shared" si="0"/>
        <v>Lawrence Ward</v>
      </c>
      <c r="P52" s="5" t="str">
        <f t="shared" si="1"/>
        <v>Member</v>
      </c>
    </row>
    <row r="53" spans="1:16" customFormat="1" x14ac:dyDescent="0.4">
      <c r="A53" s="5" t="s">
        <v>2203</v>
      </c>
      <c r="B53" s="5" t="s">
        <v>2290</v>
      </c>
      <c r="C53" s="5" t="s">
        <v>3580</v>
      </c>
      <c r="D53" s="5" t="s">
        <v>3581</v>
      </c>
      <c r="E53" s="5"/>
      <c r="F53" s="5"/>
      <c r="G53" s="5" t="s">
        <v>2580</v>
      </c>
      <c r="H53" s="5" t="s">
        <v>3582</v>
      </c>
      <c r="I53" s="5" t="s">
        <v>3583</v>
      </c>
      <c r="J53" s="5"/>
      <c r="K53" s="5"/>
      <c r="L53" s="5">
        <v>7388001763</v>
      </c>
      <c r="M53" s="5" t="s">
        <v>2203</v>
      </c>
      <c r="N53" s="5"/>
      <c r="O53" s="5" t="str">
        <f t="shared" si="0"/>
        <v>David Williams</v>
      </c>
      <c r="P53" s="5" t="str">
        <f t="shared" si="1"/>
        <v>Member</v>
      </c>
    </row>
    <row r="54" spans="1:16" customFormat="1" x14ac:dyDescent="0.4">
      <c r="A54" s="5" t="s">
        <v>16</v>
      </c>
      <c r="B54" s="5" t="s">
        <v>2346</v>
      </c>
      <c r="C54" s="5" t="s">
        <v>3617</v>
      </c>
      <c r="D54" s="5" t="s">
        <v>3618</v>
      </c>
      <c r="E54" s="5" t="s">
        <v>3619</v>
      </c>
      <c r="F54" s="5" t="s">
        <v>3620</v>
      </c>
      <c r="G54" s="5" t="s">
        <v>2331</v>
      </c>
      <c r="H54" s="5" t="s">
        <v>3621</v>
      </c>
      <c r="I54" s="5" t="s">
        <v>3622</v>
      </c>
      <c r="J54" s="5"/>
      <c r="K54" s="5" t="s">
        <v>3623</v>
      </c>
      <c r="L54" s="5"/>
      <c r="M54" s="5"/>
      <c r="N54" s="5"/>
      <c r="O54" s="5" t="str">
        <f t="shared" si="0"/>
        <v>Sally Wyatt</v>
      </c>
      <c r="P54" s="5" t="str">
        <f t="shared" si="1"/>
        <v>Member</v>
      </c>
    </row>
    <row r="55" spans="1:16" customFormat="1" x14ac:dyDescent="0.4">
      <c r="A55" s="5" t="s">
        <v>2203</v>
      </c>
      <c r="B55" s="5" t="s">
        <v>3624</v>
      </c>
      <c r="C55" s="5" t="s">
        <v>3631</v>
      </c>
      <c r="D55" s="5" t="s">
        <v>3632</v>
      </c>
      <c r="E55" s="5"/>
      <c r="F55" s="5"/>
      <c r="G55" s="5" t="s">
        <v>17</v>
      </c>
      <c r="H55" s="5" t="s">
        <v>3633</v>
      </c>
      <c r="I55" s="5" t="s">
        <v>3634</v>
      </c>
      <c r="J55" s="5"/>
      <c r="K55" s="5"/>
      <c r="L55" s="5" t="s">
        <v>3635</v>
      </c>
      <c r="M55" s="5" t="s">
        <v>2203</v>
      </c>
      <c r="N55" s="5"/>
      <c r="O55" s="5" t="str">
        <f t="shared" si="0"/>
        <v>Judith Zur</v>
      </c>
      <c r="P55" s="5" t="str">
        <f t="shared" si="1"/>
        <v>Member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29E-9577-4975-84CD-7D397D3BC1CE}">
  <dimension ref="A1:P247"/>
  <sheetViews>
    <sheetView workbookViewId="0">
      <selection activeCell="C13" sqref="C13"/>
    </sheetView>
  </sheetViews>
  <sheetFormatPr defaultRowHeight="12.75" x14ac:dyDescent="0.35"/>
  <cols>
    <col min="1" max="1" width="12.9296875" bestFit="1" customWidth="1"/>
    <col min="2" max="2" width="13.33203125" bestFit="1" customWidth="1"/>
    <col min="3" max="3" width="15" bestFit="1" customWidth="1"/>
  </cols>
  <sheetData>
    <row r="1" spans="1:16" ht="13.15" x14ac:dyDescent="0.4">
      <c r="A1" s="5" t="s">
        <v>40</v>
      </c>
      <c r="B1" s="5" t="s">
        <v>2190</v>
      </c>
      <c r="C1" s="5" t="s">
        <v>2191</v>
      </c>
      <c r="D1" s="5" t="s">
        <v>2192</v>
      </c>
      <c r="E1" s="5" t="s">
        <v>17</v>
      </c>
      <c r="F1" s="5"/>
      <c r="G1" s="5"/>
      <c r="H1" s="5" t="s">
        <v>2193</v>
      </c>
      <c r="I1" s="5" t="s">
        <v>1465</v>
      </c>
      <c r="J1" s="5"/>
      <c r="K1" s="5"/>
      <c r="L1" s="5" t="s">
        <v>2194</v>
      </c>
      <c r="M1" s="5"/>
      <c r="N1" s="5"/>
      <c r="O1" s="5" t="str">
        <f t="shared" ref="O1:O64" si="0">B1&amp;" "&amp;C1</f>
        <v>Suzanne Abell</v>
      </c>
      <c r="P1" s="5" t="str">
        <f t="shared" ref="P1:P64" si="1">IF(Q1="Not Paid","Not Paid","Member")</f>
        <v>Member</v>
      </c>
    </row>
    <row r="2" spans="1:16" ht="13.15" x14ac:dyDescent="0.4">
      <c r="A2" s="5" t="s">
        <v>40</v>
      </c>
      <c r="B2" s="5" t="s">
        <v>2195</v>
      </c>
      <c r="C2" s="5" t="s">
        <v>2196</v>
      </c>
      <c r="D2" s="5" t="s">
        <v>2197</v>
      </c>
      <c r="E2" s="5" t="s">
        <v>2198</v>
      </c>
      <c r="F2" s="5" t="s">
        <v>31</v>
      </c>
      <c r="G2" s="5"/>
      <c r="H2" s="5" t="s">
        <v>2199</v>
      </c>
      <c r="I2" s="5" t="s">
        <v>2200</v>
      </c>
      <c r="J2" s="5" t="s">
        <v>2201</v>
      </c>
      <c r="K2" s="5" t="s">
        <v>2202</v>
      </c>
      <c r="L2" s="5"/>
      <c r="M2" s="5"/>
      <c r="N2" s="5"/>
      <c r="O2" s="5" t="str">
        <f t="shared" si="0"/>
        <v>Rebecca Abrey</v>
      </c>
      <c r="P2" s="5" t="str">
        <f t="shared" si="1"/>
        <v>Member</v>
      </c>
    </row>
    <row r="3" spans="1:16" ht="13.15" x14ac:dyDescent="0.4">
      <c r="A3" s="5" t="s">
        <v>2203</v>
      </c>
      <c r="B3" s="5" t="s">
        <v>2204</v>
      </c>
      <c r="C3" s="5" t="s">
        <v>2205</v>
      </c>
      <c r="D3" s="5" t="s">
        <v>2206</v>
      </c>
      <c r="E3" s="5"/>
      <c r="F3" s="5"/>
      <c r="G3" s="5" t="s">
        <v>2207</v>
      </c>
      <c r="H3" s="5" t="s">
        <v>2208</v>
      </c>
      <c r="I3" s="5" t="s">
        <v>1485</v>
      </c>
      <c r="J3" s="5"/>
      <c r="K3" s="5"/>
      <c r="L3" s="5">
        <v>7564229489</v>
      </c>
      <c r="M3" s="5" t="s">
        <v>2203</v>
      </c>
      <c r="N3" s="5"/>
      <c r="O3" s="5" t="str">
        <f t="shared" si="0"/>
        <v>Kathryn Acton</v>
      </c>
      <c r="P3" s="5" t="str">
        <f t="shared" si="1"/>
        <v>Member</v>
      </c>
    </row>
    <row r="4" spans="1:16" ht="13.15" x14ac:dyDescent="0.4">
      <c r="A4" s="5" t="s">
        <v>2203</v>
      </c>
      <c r="B4" s="5" t="s">
        <v>2209</v>
      </c>
      <c r="C4" s="5" t="s">
        <v>2205</v>
      </c>
      <c r="D4" s="5" t="s">
        <v>2206</v>
      </c>
      <c r="E4" s="5"/>
      <c r="F4" s="5"/>
      <c r="G4" s="5" t="s">
        <v>2207</v>
      </c>
      <c r="H4" s="5" t="s">
        <v>2208</v>
      </c>
      <c r="I4" s="5" t="s">
        <v>1487</v>
      </c>
      <c r="J4" s="5"/>
      <c r="K4" s="5"/>
      <c r="L4" s="5" t="s">
        <v>2210</v>
      </c>
      <c r="M4" s="5" t="s">
        <v>2203</v>
      </c>
      <c r="N4" s="5"/>
      <c r="O4" s="5" t="str">
        <f t="shared" si="0"/>
        <v>Paul Acton</v>
      </c>
      <c r="P4" s="5" t="str">
        <f t="shared" si="1"/>
        <v>Member</v>
      </c>
    </row>
    <row r="5" spans="1:16" ht="13.15" x14ac:dyDescent="0.4">
      <c r="A5" s="5" t="s">
        <v>40</v>
      </c>
      <c r="B5" s="5" t="s">
        <v>2211</v>
      </c>
      <c r="C5" s="5" t="s">
        <v>2212</v>
      </c>
      <c r="D5" s="5" t="s">
        <v>2213</v>
      </c>
      <c r="E5" s="5" t="s">
        <v>2214</v>
      </c>
      <c r="F5" s="5" t="s">
        <v>2215</v>
      </c>
      <c r="G5" s="5" t="s">
        <v>2216</v>
      </c>
      <c r="H5" s="5" t="s">
        <v>2217</v>
      </c>
      <c r="I5" s="5" t="s">
        <v>2218</v>
      </c>
      <c r="J5" s="5"/>
      <c r="K5" s="5" t="s">
        <v>2219</v>
      </c>
      <c r="L5" s="5" t="s">
        <v>2220</v>
      </c>
      <c r="M5" s="5"/>
      <c r="N5" s="5"/>
      <c r="O5" s="5" t="str">
        <f t="shared" si="0"/>
        <v>Jenny Balmer</v>
      </c>
      <c r="P5" s="5" t="str">
        <f t="shared" si="1"/>
        <v>Member</v>
      </c>
    </row>
    <row r="6" spans="1:16" ht="13.15" x14ac:dyDescent="0.4">
      <c r="A6" s="5" t="s">
        <v>40</v>
      </c>
      <c r="B6" s="5" t="s">
        <v>2221</v>
      </c>
      <c r="C6" s="5" t="s">
        <v>2222</v>
      </c>
      <c r="D6" s="5" t="s">
        <v>2223</v>
      </c>
      <c r="E6" s="5" t="s">
        <v>17</v>
      </c>
      <c r="F6" s="5"/>
      <c r="G6" s="5"/>
      <c r="H6" s="5" t="s">
        <v>2224</v>
      </c>
      <c r="I6" s="5" t="s">
        <v>2225</v>
      </c>
      <c r="J6" s="5"/>
      <c r="K6" s="5"/>
      <c r="L6" s="5">
        <v>7788526195</v>
      </c>
      <c r="M6" s="5"/>
      <c r="N6" s="5"/>
      <c r="O6" s="5" t="str">
        <f t="shared" si="0"/>
        <v>Tereza Barnard</v>
      </c>
      <c r="P6" s="5" t="str">
        <f t="shared" si="1"/>
        <v>Member</v>
      </c>
    </row>
    <row r="7" spans="1:16" ht="13.15" x14ac:dyDescent="0.4">
      <c r="A7" s="5" t="s">
        <v>2203</v>
      </c>
      <c r="B7" s="5" t="s">
        <v>2226</v>
      </c>
      <c r="C7" s="5" t="s">
        <v>2227</v>
      </c>
      <c r="D7" s="5" t="s">
        <v>2228</v>
      </c>
      <c r="E7" s="5"/>
      <c r="F7" s="5"/>
      <c r="G7" s="5" t="s">
        <v>17</v>
      </c>
      <c r="H7" s="5" t="s">
        <v>2229</v>
      </c>
      <c r="I7" s="5" t="s">
        <v>2230</v>
      </c>
      <c r="J7" s="5"/>
      <c r="K7" s="5"/>
      <c r="L7" s="5">
        <v>7854863895</v>
      </c>
      <c r="M7" s="5" t="s">
        <v>2203</v>
      </c>
      <c r="N7" s="5"/>
      <c r="O7" s="5" t="str">
        <f t="shared" si="0"/>
        <v>Sophie Basilevitch</v>
      </c>
      <c r="P7" s="5" t="str">
        <f t="shared" si="1"/>
        <v>Member</v>
      </c>
    </row>
    <row r="8" spans="1:16" ht="13.15" x14ac:dyDescent="0.4">
      <c r="A8" s="5" t="s">
        <v>2203</v>
      </c>
      <c r="B8" s="5" t="s">
        <v>2231</v>
      </c>
      <c r="C8" s="5" t="s">
        <v>2232</v>
      </c>
      <c r="D8" s="5" t="s">
        <v>2233</v>
      </c>
      <c r="E8" s="5"/>
      <c r="F8" s="5"/>
      <c r="G8" s="5" t="s">
        <v>2234</v>
      </c>
      <c r="H8" s="5" t="s">
        <v>2235</v>
      </c>
      <c r="I8" s="5" t="s">
        <v>2236</v>
      </c>
      <c r="J8" s="5"/>
      <c r="K8" s="5"/>
      <c r="L8" s="5">
        <v>7986245037</v>
      </c>
      <c r="M8" s="5" t="s">
        <v>2203</v>
      </c>
      <c r="N8" s="5"/>
      <c r="O8" s="5" t="str">
        <f t="shared" si="0"/>
        <v>Christine  Bass</v>
      </c>
      <c r="P8" s="5" t="str">
        <f t="shared" si="1"/>
        <v>Member</v>
      </c>
    </row>
    <row r="9" spans="1:16" ht="13.15" x14ac:dyDescent="0.4">
      <c r="A9" s="5" t="s">
        <v>40</v>
      </c>
      <c r="B9" s="5" t="s">
        <v>2237</v>
      </c>
      <c r="C9" s="5" t="s">
        <v>2238</v>
      </c>
      <c r="D9" s="5" t="s">
        <v>2239</v>
      </c>
      <c r="E9" s="5" t="s">
        <v>2240</v>
      </c>
      <c r="F9" s="5" t="s">
        <v>2216</v>
      </c>
      <c r="G9" s="5"/>
      <c r="H9" s="5" t="s">
        <v>2241</v>
      </c>
      <c r="I9" s="5" t="s">
        <v>2242</v>
      </c>
      <c r="J9" s="5"/>
      <c r="K9" s="5" t="s">
        <v>2243</v>
      </c>
      <c r="L9" s="5"/>
      <c r="M9" s="5" t="s">
        <v>2244</v>
      </c>
      <c r="N9" s="5"/>
      <c r="O9" s="5" t="str">
        <f t="shared" si="0"/>
        <v>Andrea Bates</v>
      </c>
      <c r="P9" s="5" t="str">
        <f t="shared" si="1"/>
        <v>Member</v>
      </c>
    </row>
    <row r="10" spans="1:16" ht="13.15" x14ac:dyDescent="0.4">
      <c r="A10" s="5" t="s">
        <v>40</v>
      </c>
      <c r="B10" s="5" t="s">
        <v>2245</v>
      </c>
      <c r="C10" s="5" t="s">
        <v>2246</v>
      </c>
      <c r="D10" s="5" t="s">
        <v>2247</v>
      </c>
      <c r="E10" s="5" t="s">
        <v>2248</v>
      </c>
      <c r="F10" s="5"/>
      <c r="G10" s="5" t="s">
        <v>2216</v>
      </c>
      <c r="H10" s="5" t="s">
        <v>2249</v>
      </c>
      <c r="I10" s="5" t="s">
        <v>2250</v>
      </c>
      <c r="J10" s="5"/>
      <c r="K10" s="5" t="s">
        <v>2251</v>
      </c>
      <c r="L10" s="5"/>
      <c r="M10" s="5"/>
      <c r="N10" s="5"/>
      <c r="O10" s="5" t="str">
        <f t="shared" si="0"/>
        <v>Maeve Bayton</v>
      </c>
      <c r="P10" s="5" t="str">
        <f t="shared" si="1"/>
        <v>Member</v>
      </c>
    </row>
    <row r="11" spans="1:16" ht="13.15" x14ac:dyDescent="0.4">
      <c r="A11" s="5" t="s">
        <v>40</v>
      </c>
      <c r="B11" s="5" t="s">
        <v>2252</v>
      </c>
      <c r="C11" s="5" t="s">
        <v>2253</v>
      </c>
      <c r="D11" s="5" t="s">
        <v>2254</v>
      </c>
      <c r="E11" s="5" t="s">
        <v>23</v>
      </c>
      <c r="F11" s="5"/>
      <c r="G11" s="5"/>
      <c r="H11" s="5" t="s">
        <v>2255</v>
      </c>
      <c r="I11" s="5" t="s">
        <v>2256</v>
      </c>
      <c r="J11" s="5" t="s">
        <v>2257</v>
      </c>
      <c r="K11" s="5" t="s">
        <v>2258</v>
      </c>
      <c r="L11" s="5" t="s">
        <v>2259</v>
      </c>
      <c r="M11" s="5"/>
      <c r="N11" s="5"/>
      <c r="O11" s="5" t="str">
        <f t="shared" si="0"/>
        <v>Alison Berman</v>
      </c>
      <c r="P11" s="5" t="str">
        <f t="shared" si="1"/>
        <v>Member</v>
      </c>
    </row>
    <row r="12" spans="1:16" ht="13.15" x14ac:dyDescent="0.4">
      <c r="A12" s="5" t="s">
        <v>2203</v>
      </c>
      <c r="B12" s="5" t="s">
        <v>2252</v>
      </c>
      <c r="C12" s="5" t="s">
        <v>2260</v>
      </c>
      <c r="D12" s="5" t="s">
        <v>2261</v>
      </c>
      <c r="E12" s="5"/>
      <c r="F12" s="5"/>
      <c r="G12" s="5" t="s">
        <v>2262</v>
      </c>
      <c r="H12" s="5" t="s">
        <v>2263</v>
      </c>
      <c r="I12" s="5" t="s">
        <v>2264</v>
      </c>
      <c r="J12" s="5"/>
      <c r="K12" s="5"/>
      <c r="L12" s="5">
        <v>7745105506</v>
      </c>
      <c r="M12" s="5" t="s">
        <v>2203</v>
      </c>
      <c r="N12" s="5"/>
      <c r="O12" s="5" t="str">
        <f t="shared" si="0"/>
        <v>Alison Berrett</v>
      </c>
      <c r="P12" s="5" t="str">
        <f t="shared" si="1"/>
        <v>Member</v>
      </c>
    </row>
    <row r="13" spans="1:16" ht="13.15" x14ac:dyDescent="0.4">
      <c r="A13" s="5" t="s">
        <v>40</v>
      </c>
      <c r="B13" s="5" t="s">
        <v>2265</v>
      </c>
      <c r="C13" s="5" t="s">
        <v>41</v>
      </c>
      <c r="D13" s="5" t="s">
        <v>2266</v>
      </c>
      <c r="E13" s="5" t="s">
        <v>2267</v>
      </c>
      <c r="F13" s="5" t="s">
        <v>23</v>
      </c>
      <c r="G13" s="5"/>
      <c r="H13" s="5" t="s">
        <v>2268</v>
      </c>
      <c r="I13" s="5" t="s">
        <v>2269</v>
      </c>
      <c r="J13" s="5"/>
      <c r="K13" s="5" t="s">
        <v>2270</v>
      </c>
      <c r="L13" s="5"/>
      <c r="M13" s="5"/>
      <c r="N13" s="5"/>
      <c r="O13" s="5" t="str">
        <f t="shared" si="0"/>
        <v>Alice Bevan</v>
      </c>
      <c r="P13" s="5" t="str">
        <f t="shared" si="1"/>
        <v>Member</v>
      </c>
    </row>
    <row r="14" spans="1:16" ht="13.15" x14ac:dyDescent="0.4">
      <c r="A14" s="5" t="s">
        <v>40</v>
      </c>
      <c r="B14" s="5" t="s">
        <v>2271</v>
      </c>
      <c r="C14" s="5" t="s">
        <v>2272</v>
      </c>
      <c r="D14" s="5" t="s">
        <v>2273</v>
      </c>
      <c r="E14" s="5" t="s">
        <v>23</v>
      </c>
      <c r="F14" s="5"/>
      <c r="G14" s="5"/>
      <c r="H14" s="5" t="s">
        <v>2274</v>
      </c>
      <c r="I14" s="5" t="s">
        <v>2275</v>
      </c>
      <c r="J14" s="5"/>
      <c r="K14" s="5" t="s">
        <v>2276</v>
      </c>
      <c r="L14" s="5"/>
      <c r="M14" s="5"/>
      <c r="N14" s="5"/>
      <c r="O14" s="5" t="str">
        <f t="shared" si="0"/>
        <v>Maggie Bicknell</v>
      </c>
      <c r="P14" s="5" t="str">
        <f t="shared" si="1"/>
        <v>Member</v>
      </c>
    </row>
    <row r="15" spans="1:16" ht="13.15" x14ac:dyDescent="0.4">
      <c r="A15" s="5" t="s">
        <v>40</v>
      </c>
      <c r="B15" s="5" t="s">
        <v>2277</v>
      </c>
      <c r="C15" s="5" t="s">
        <v>2278</v>
      </c>
      <c r="D15" s="5" t="s">
        <v>2279</v>
      </c>
      <c r="E15" s="5" t="s">
        <v>23</v>
      </c>
      <c r="F15" s="5"/>
      <c r="G15" s="5"/>
      <c r="H15" s="5" t="s">
        <v>2280</v>
      </c>
      <c r="I15" s="5" t="s">
        <v>2281</v>
      </c>
      <c r="J15" s="5"/>
      <c r="K15" s="5" t="s">
        <v>2282</v>
      </c>
      <c r="L15" s="5" t="s">
        <v>2283</v>
      </c>
      <c r="M15" s="5"/>
      <c r="N15" s="5"/>
      <c r="O15" s="5" t="str">
        <f t="shared" si="0"/>
        <v>Alan Biggs</v>
      </c>
      <c r="P15" s="5" t="str">
        <f t="shared" si="1"/>
        <v>Member</v>
      </c>
    </row>
    <row r="16" spans="1:16" ht="13.15" x14ac:dyDescent="0.4">
      <c r="A16" s="5"/>
      <c r="B16" s="5" t="s">
        <v>2284</v>
      </c>
      <c r="C16" s="5" t="s">
        <v>2285</v>
      </c>
      <c r="D16" s="5" t="s">
        <v>2286</v>
      </c>
      <c r="E16" s="5" t="s">
        <v>2287</v>
      </c>
      <c r="F16" s="5" t="s">
        <v>31</v>
      </c>
      <c r="G16" s="5"/>
      <c r="H16" s="5" t="s">
        <v>2288</v>
      </c>
      <c r="I16" s="5" t="s">
        <v>2289</v>
      </c>
      <c r="J16" s="5"/>
      <c r="K16" s="5"/>
      <c r="L16" s="5">
        <v>7450313032</v>
      </c>
      <c r="M16" s="5"/>
      <c r="N16" s="5"/>
      <c r="O16" s="5" t="str">
        <f t="shared" si="0"/>
        <v>Catherine Binnie</v>
      </c>
      <c r="P16" s="5" t="str">
        <f t="shared" si="1"/>
        <v>Member</v>
      </c>
    </row>
    <row r="17" spans="1:16" ht="13.15" x14ac:dyDescent="0.4">
      <c r="A17" s="5" t="s">
        <v>2203</v>
      </c>
      <c r="B17" s="5" t="s">
        <v>2290</v>
      </c>
      <c r="C17" s="5" t="s">
        <v>2291</v>
      </c>
      <c r="D17" s="5" t="s">
        <v>2292</v>
      </c>
      <c r="E17" s="5"/>
      <c r="F17" s="5"/>
      <c r="G17" s="5" t="s">
        <v>17</v>
      </c>
      <c r="H17" s="5" t="s">
        <v>2293</v>
      </c>
      <c r="I17" s="5" t="s">
        <v>1489</v>
      </c>
      <c r="J17" s="5"/>
      <c r="K17" s="5"/>
      <c r="L17" s="5"/>
      <c r="M17" s="5" t="s">
        <v>2203</v>
      </c>
      <c r="N17" s="5"/>
      <c r="O17" s="5" t="str">
        <f t="shared" si="0"/>
        <v>David Bliss</v>
      </c>
      <c r="P17" s="5" t="str">
        <f t="shared" si="1"/>
        <v>Member</v>
      </c>
    </row>
    <row r="18" spans="1:16" ht="13.15" x14ac:dyDescent="0.4">
      <c r="A18" s="5" t="s">
        <v>2203</v>
      </c>
      <c r="B18" s="5" t="s">
        <v>2294</v>
      </c>
      <c r="C18" s="5" t="s">
        <v>2295</v>
      </c>
      <c r="D18" s="5" t="s">
        <v>2296</v>
      </c>
      <c r="E18" s="5"/>
      <c r="F18" s="5"/>
      <c r="G18" s="5" t="s">
        <v>2297</v>
      </c>
      <c r="H18" s="5" t="s">
        <v>2298</v>
      </c>
      <c r="I18" s="5" t="s">
        <v>2299</v>
      </c>
      <c r="J18" s="5"/>
      <c r="K18" s="5"/>
      <c r="L18" s="5">
        <v>7734859572</v>
      </c>
      <c r="M18" s="5" t="s">
        <v>2203</v>
      </c>
      <c r="N18" s="5"/>
      <c r="O18" s="5" t="str">
        <f t="shared" si="0"/>
        <v>Alexandra Buckle</v>
      </c>
      <c r="P18" s="5" t="str">
        <f t="shared" si="1"/>
        <v>Member</v>
      </c>
    </row>
    <row r="19" spans="1:16" ht="13.15" x14ac:dyDescent="0.4">
      <c r="A19" s="5" t="s">
        <v>2203</v>
      </c>
      <c r="B19" s="5" t="s">
        <v>2300</v>
      </c>
      <c r="C19" s="5" t="s">
        <v>2301</v>
      </c>
      <c r="D19" s="5" t="s">
        <v>2302</v>
      </c>
      <c r="E19" s="5"/>
      <c r="F19" s="5"/>
      <c r="G19" s="5" t="s">
        <v>2303</v>
      </c>
      <c r="H19" s="5" t="s">
        <v>2304</v>
      </c>
      <c r="I19" s="5" t="s">
        <v>2305</v>
      </c>
      <c r="J19" s="5"/>
      <c r="K19" s="5"/>
      <c r="L19" s="5" t="s">
        <v>2306</v>
      </c>
      <c r="M19" s="5" t="s">
        <v>2203</v>
      </c>
      <c r="N19" s="5"/>
      <c r="O19" s="5" t="str">
        <f t="shared" si="0"/>
        <v>Martyn Burdon</v>
      </c>
      <c r="P19" s="5" t="str">
        <f t="shared" si="1"/>
        <v>Member</v>
      </c>
    </row>
    <row r="20" spans="1:16" ht="13.15" x14ac:dyDescent="0.4">
      <c r="A20" s="5" t="s">
        <v>40</v>
      </c>
      <c r="B20" s="5" t="s">
        <v>2307</v>
      </c>
      <c r="C20" s="5" t="s">
        <v>2308</v>
      </c>
      <c r="D20" s="5" t="s">
        <v>2309</v>
      </c>
      <c r="E20" s="5" t="s">
        <v>17</v>
      </c>
      <c r="F20" s="5"/>
      <c r="G20" s="5"/>
      <c r="H20" s="5" t="s">
        <v>2310</v>
      </c>
      <c r="I20" s="5" t="s">
        <v>2311</v>
      </c>
      <c r="J20" s="5"/>
      <c r="K20" s="5" t="s">
        <v>2312</v>
      </c>
      <c r="L20" s="5" t="s">
        <v>2313</v>
      </c>
      <c r="M20" s="5"/>
      <c r="N20" s="5"/>
      <c r="O20" s="5" t="str">
        <f t="shared" si="0"/>
        <v>Laurence Burrell</v>
      </c>
      <c r="P20" s="5" t="str">
        <f t="shared" si="1"/>
        <v>Member</v>
      </c>
    </row>
    <row r="21" spans="1:16" ht="13.15" x14ac:dyDescent="0.4">
      <c r="A21" s="5" t="s">
        <v>40</v>
      </c>
      <c r="B21" s="5" t="s">
        <v>2314</v>
      </c>
      <c r="C21" s="5" t="s">
        <v>2315</v>
      </c>
      <c r="D21" s="5" t="s">
        <v>2316</v>
      </c>
      <c r="E21" s="5" t="s">
        <v>23</v>
      </c>
      <c r="F21" s="5"/>
      <c r="G21" s="5"/>
      <c r="H21" s="5" t="s">
        <v>2317</v>
      </c>
      <c r="I21" s="5" t="s">
        <v>2318</v>
      </c>
      <c r="J21" s="5"/>
      <c r="K21" s="5" t="s">
        <v>2319</v>
      </c>
      <c r="L21" s="5"/>
      <c r="M21" s="5"/>
      <c r="N21" s="5"/>
      <c r="O21" s="5" t="str">
        <f t="shared" si="0"/>
        <v>Annette Bygott</v>
      </c>
      <c r="P21" s="5" t="str">
        <f t="shared" si="1"/>
        <v>Member</v>
      </c>
    </row>
    <row r="22" spans="1:16" ht="13.15" x14ac:dyDescent="0.4">
      <c r="A22" s="5" t="s">
        <v>2203</v>
      </c>
      <c r="B22" s="5" t="s">
        <v>2320</v>
      </c>
      <c r="C22" s="5" t="s">
        <v>2321</v>
      </c>
      <c r="D22" s="5" t="s">
        <v>2322</v>
      </c>
      <c r="E22" s="5"/>
      <c r="F22" s="5"/>
      <c r="G22" s="5" t="s">
        <v>2323</v>
      </c>
      <c r="H22" s="5" t="s">
        <v>2324</v>
      </c>
      <c r="I22" s="5" t="s">
        <v>2325</v>
      </c>
      <c r="J22" s="5"/>
      <c r="K22" s="5"/>
      <c r="L22" s="5" t="s">
        <v>2326</v>
      </c>
      <c r="M22" s="5" t="s">
        <v>2203</v>
      </c>
      <c r="N22" s="5"/>
      <c r="O22" s="5" t="str">
        <f t="shared" si="0"/>
        <v>Barbara Calderwood</v>
      </c>
      <c r="P22" s="5" t="str">
        <f t="shared" si="1"/>
        <v>Member</v>
      </c>
    </row>
    <row r="23" spans="1:16" ht="13.15" x14ac:dyDescent="0.4">
      <c r="A23" s="5" t="s">
        <v>16</v>
      </c>
      <c r="B23" s="5" t="s">
        <v>2327</v>
      </c>
      <c r="C23" s="5" t="s">
        <v>2328</v>
      </c>
      <c r="D23" s="5" t="s">
        <v>2329</v>
      </c>
      <c r="E23" s="5" t="s">
        <v>2330</v>
      </c>
      <c r="F23" s="5" t="s">
        <v>2331</v>
      </c>
      <c r="G23" s="5" t="s">
        <v>20</v>
      </c>
      <c r="H23" s="5" t="s">
        <v>2332</v>
      </c>
      <c r="I23" s="5" t="s">
        <v>1402</v>
      </c>
      <c r="J23" s="5" t="s">
        <v>2333</v>
      </c>
      <c r="K23" s="5"/>
      <c r="L23" s="5" t="s">
        <v>2334</v>
      </c>
      <c r="M23" s="5"/>
      <c r="N23" s="5"/>
      <c r="O23" s="5" t="str">
        <f t="shared" si="0"/>
        <v xml:space="preserve">Martin Cash </v>
      </c>
      <c r="P23" s="5" t="str">
        <f t="shared" si="1"/>
        <v>Member</v>
      </c>
    </row>
    <row r="24" spans="1:16" ht="13.15" x14ac:dyDescent="0.4">
      <c r="A24" s="5" t="s">
        <v>2203</v>
      </c>
      <c r="B24" s="5" t="s">
        <v>2335</v>
      </c>
      <c r="C24" s="5" t="s">
        <v>2336</v>
      </c>
      <c r="D24" s="5" t="s">
        <v>2337</v>
      </c>
      <c r="E24" s="5"/>
      <c r="F24" s="5"/>
      <c r="G24" s="5" t="s">
        <v>17</v>
      </c>
      <c r="H24" s="5" t="s">
        <v>2338</v>
      </c>
      <c r="I24" s="5" t="s">
        <v>1530</v>
      </c>
      <c r="J24" s="5"/>
      <c r="K24" s="5"/>
      <c r="L24" s="5">
        <v>7977009360</v>
      </c>
      <c r="M24" s="5" t="s">
        <v>2203</v>
      </c>
      <c r="N24" s="5"/>
      <c r="O24" s="5" t="str">
        <f t="shared" si="0"/>
        <v>Emmett Casley</v>
      </c>
      <c r="P24" s="5" t="str">
        <f t="shared" si="1"/>
        <v>Member</v>
      </c>
    </row>
    <row r="25" spans="1:16" ht="13.15" x14ac:dyDescent="0.4">
      <c r="A25" s="5" t="s">
        <v>40</v>
      </c>
      <c r="B25" s="5" t="s">
        <v>2339</v>
      </c>
      <c r="C25" s="5" t="s">
        <v>2340</v>
      </c>
      <c r="D25" s="5" t="s">
        <v>2341</v>
      </c>
      <c r="E25" s="5" t="s">
        <v>2342</v>
      </c>
      <c r="F25" s="5" t="s">
        <v>23</v>
      </c>
      <c r="G25" s="5"/>
      <c r="H25" s="5" t="s">
        <v>2343</v>
      </c>
      <c r="I25" s="5" t="s">
        <v>2344</v>
      </c>
      <c r="J25" s="5"/>
      <c r="K25" s="5"/>
      <c r="L25" s="5" t="s">
        <v>2345</v>
      </c>
      <c r="M25" s="5"/>
      <c r="N25" s="5"/>
      <c r="O25" s="5" t="str">
        <f t="shared" si="0"/>
        <v>Frederic Chevarin</v>
      </c>
      <c r="P25" s="5" t="str">
        <f t="shared" si="1"/>
        <v>Member</v>
      </c>
    </row>
    <row r="26" spans="1:16" ht="13.15" x14ac:dyDescent="0.4">
      <c r="A26" s="5" t="s">
        <v>40</v>
      </c>
      <c r="B26" s="5" t="s">
        <v>2346</v>
      </c>
      <c r="C26" s="5" t="s">
        <v>2347</v>
      </c>
      <c r="D26" s="5" t="s">
        <v>2348</v>
      </c>
      <c r="E26" s="5" t="s">
        <v>2349</v>
      </c>
      <c r="F26" s="5"/>
      <c r="G26" s="5"/>
      <c r="H26" s="5" t="s">
        <v>2350</v>
      </c>
      <c r="I26" s="5" t="s">
        <v>1419</v>
      </c>
      <c r="J26" s="5"/>
      <c r="K26" s="5"/>
      <c r="L26" s="5">
        <v>7769295013</v>
      </c>
      <c r="M26" s="5"/>
      <c r="N26" s="5"/>
      <c r="O26" s="5" t="str">
        <f t="shared" si="0"/>
        <v>Sally Chorley</v>
      </c>
      <c r="P26" s="5" t="str">
        <f t="shared" si="1"/>
        <v>Member</v>
      </c>
    </row>
    <row r="27" spans="1:16" ht="13.15" x14ac:dyDescent="0.4">
      <c r="A27" s="5" t="s">
        <v>16</v>
      </c>
      <c r="B27" s="5" t="s">
        <v>2351</v>
      </c>
      <c r="C27" s="5" t="s">
        <v>2352</v>
      </c>
      <c r="D27" s="5" t="s">
        <v>2353</v>
      </c>
      <c r="E27" s="5" t="s">
        <v>17</v>
      </c>
      <c r="F27" s="5"/>
      <c r="G27" s="5"/>
      <c r="H27" s="5" t="s">
        <v>2354</v>
      </c>
      <c r="I27" s="5" t="s">
        <v>1444</v>
      </c>
      <c r="J27" s="5"/>
      <c r="K27" s="5"/>
      <c r="L27" s="5">
        <v>7772406468</v>
      </c>
      <c r="M27" s="5"/>
      <c r="N27" s="5"/>
      <c r="O27" s="5" t="str">
        <f t="shared" si="0"/>
        <v>Mark Clay</v>
      </c>
      <c r="P27" s="5" t="str">
        <f t="shared" si="1"/>
        <v>Member</v>
      </c>
    </row>
    <row r="28" spans="1:16" ht="13.15" x14ac:dyDescent="0.4">
      <c r="A28" s="5"/>
      <c r="B28" s="5" t="s">
        <v>2355</v>
      </c>
      <c r="C28" s="5" t="s">
        <v>2356</v>
      </c>
      <c r="D28" s="5" t="s">
        <v>2357</v>
      </c>
      <c r="E28" s="5" t="s">
        <v>2358</v>
      </c>
      <c r="F28" s="5"/>
      <c r="G28" s="5"/>
      <c r="H28" s="5" t="s">
        <v>2359</v>
      </c>
      <c r="I28" s="5" t="s">
        <v>2360</v>
      </c>
      <c r="J28" s="5"/>
      <c r="K28" s="5"/>
      <c r="L28" s="5">
        <v>7986245037</v>
      </c>
      <c r="M28" s="5"/>
      <c r="N28" s="5"/>
      <c r="O28" s="5" t="str">
        <f t="shared" si="0"/>
        <v>Jamie Clayton</v>
      </c>
      <c r="P28" s="5" t="str">
        <f t="shared" si="1"/>
        <v>Member</v>
      </c>
    </row>
    <row r="29" spans="1:16" ht="13.15" x14ac:dyDescent="0.4">
      <c r="A29" s="5" t="s">
        <v>40</v>
      </c>
      <c r="B29" s="5" t="s">
        <v>2361</v>
      </c>
      <c r="C29" s="5" t="s">
        <v>2362</v>
      </c>
      <c r="D29" s="5" t="s">
        <v>2363</v>
      </c>
      <c r="E29" s="5" t="s">
        <v>2364</v>
      </c>
      <c r="F29" s="5" t="s">
        <v>2365</v>
      </c>
      <c r="G29" s="5" t="s">
        <v>20</v>
      </c>
      <c r="H29" s="5" t="s">
        <v>2366</v>
      </c>
      <c r="I29" s="5" t="s">
        <v>2367</v>
      </c>
      <c r="J29" s="5"/>
      <c r="K29" s="5" t="s">
        <v>2368</v>
      </c>
      <c r="L29" s="5"/>
      <c r="M29" s="5"/>
      <c r="N29" s="5"/>
      <c r="O29" s="5" t="str">
        <f t="shared" si="0"/>
        <v>Eleanor Clutton-Brock</v>
      </c>
      <c r="P29" s="5" t="str">
        <f t="shared" si="1"/>
        <v>Member</v>
      </c>
    </row>
    <row r="30" spans="1:16" ht="13.15" x14ac:dyDescent="0.4">
      <c r="A30" s="5" t="s">
        <v>34</v>
      </c>
      <c r="B30" s="5" t="s">
        <v>2369</v>
      </c>
      <c r="C30" s="5" t="s">
        <v>2370</v>
      </c>
      <c r="D30" s="5" t="s">
        <v>2371</v>
      </c>
      <c r="E30" s="5" t="s">
        <v>2372</v>
      </c>
      <c r="F30" s="5" t="s">
        <v>2373</v>
      </c>
      <c r="G30" s="5"/>
      <c r="H30" s="5" t="s">
        <v>2374</v>
      </c>
      <c r="I30" s="5" t="s">
        <v>2375</v>
      </c>
      <c r="J30" s="5"/>
      <c r="K30" s="5" t="s">
        <v>2376</v>
      </c>
      <c r="L30" s="5"/>
      <c r="M30" s="5"/>
      <c r="N30" s="5"/>
      <c r="O30" s="5" t="str">
        <f t="shared" si="0"/>
        <v>Tom Coates</v>
      </c>
      <c r="P30" s="5" t="str">
        <f t="shared" si="1"/>
        <v>Member</v>
      </c>
    </row>
    <row r="31" spans="1:16" ht="13.15" x14ac:dyDescent="0.4">
      <c r="A31" s="5" t="s">
        <v>40</v>
      </c>
      <c r="B31" s="5" t="s">
        <v>2377</v>
      </c>
      <c r="C31" s="5" t="s">
        <v>2378</v>
      </c>
      <c r="D31" s="5" t="s">
        <v>2379</v>
      </c>
      <c r="E31" s="5" t="s">
        <v>23</v>
      </c>
      <c r="F31" s="5"/>
      <c r="G31" s="5"/>
      <c r="H31" s="5" t="s">
        <v>2380</v>
      </c>
      <c r="I31" s="5" t="s">
        <v>2381</v>
      </c>
      <c r="J31" s="5"/>
      <c r="K31" s="5" t="s">
        <v>2382</v>
      </c>
      <c r="L31" s="5"/>
      <c r="M31" s="5"/>
      <c r="N31" s="5"/>
      <c r="O31" s="5" t="str">
        <f t="shared" si="0"/>
        <v>Diane Cockburn</v>
      </c>
      <c r="P31" s="5" t="str">
        <f t="shared" si="1"/>
        <v>Member</v>
      </c>
    </row>
    <row r="32" spans="1:16" ht="13.15" x14ac:dyDescent="0.4">
      <c r="A32" s="5" t="s">
        <v>40</v>
      </c>
      <c r="B32" s="5" t="s">
        <v>2383</v>
      </c>
      <c r="C32" s="5" t="s">
        <v>2384</v>
      </c>
      <c r="D32" s="5" t="s">
        <v>2385</v>
      </c>
      <c r="E32" s="5" t="s">
        <v>2198</v>
      </c>
      <c r="F32" s="5" t="s">
        <v>31</v>
      </c>
      <c r="G32" s="5"/>
      <c r="H32" s="5" t="s">
        <v>2386</v>
      </c>
      <c r="I32" s="5" t="s">
        <v>2387</v>
      </c>
      <c r="J32" s="5"/>
      <c r="K32" s="5"/>
      <c r="L32" s="5">
        <v>7974814615</v>
      </c>
      <c r="M32" s="5"/>
      <c r="N32" s="5"/>
      <c r="O32" s="5" t="str">
        <f t="shared" si="0"/>
        <v>Jill Colchester</v>
      </c>
      <c r="P32" s="5" t="str">
        <f t="shared" si="1"/>
        <v>Member</v>
      </c>
    </row>
    <row r="33" spans="1:16" ht="13.15" x14ac:dyDescent="0.4">
      <c r="A33" s="5" t="s">
        <v>40</v>
      </c>
      <c r="B33" s="5" t="s">
        <v>2388</v>
      </c>
      <c r="C33" s="5" t="s">
        <v>2389</v>
      </c>
      <c r="D33" s="5" t="s">
        <v>2390</v>
      </c>
      <c r="E33" s="5" t="s">
        <v>2391</v>
      </c>
      <c r="F33" s="5" t="s">
        <v>2392</v>
      </c>
      <c r="G33" s="5"/>
      <c r="H33" s="5" t="s">
        <v>2393</v>
      </c>
      <c r="I33" s="5" t="s">
        <v>2394</v>
      </c>
      <c r="J33" s="5"/>
      <c r="K33" s="5" t="s">
        <v>2395</v>
      </c>
      <c r="L33" s="5" t="s">
        <v>2396</v>
      </c>
      <c r="M33" s="5"/>
      <c r="N33" s="5"/>
      <c r="O33" s="5" t="str">
        <f t="shared" si="0"/>
        <v xml:space="preserve">                          Cole</v>
      </c>
      <c r="P33" s="5" t="str">
        <f t="shared" si="1"/>
        <v>Member</v>
      </c>
    </row>
    <row r="34" spans="1:16" ht="13.15" x14ac:dyDescent="0.4">
      <c r="A34" s="5"/>
      <c r="B34" s="5" t="s">
        <v>43</v>
      </c>
      <c r="C34" s="5" t="s">
        <v>50</v>
      </c>
      <c r="D34" s="5" t="s">
        <v>2397</v>
      </c>
      <c r="E34" s="5" t="s">
        <v>17</v>
      </c>
      <c r="F34" s="5"/>
      <c r="G34" s="5"/>
      <c r="H34" s="5" t="s">
        <v>2398</v>
      </c>
      <c r="I34" s="5" t="s">
        <v>1525</v>
      </c>
      <c r="J34" s="5"/>
      <c r="K34" s="5"/>
      <c r="L34" s="5">
        <v>7758092728</v>
      </c>
      <c r="M34" s="5"/>
      <c r="N34" s="5"/>
      <c r="O34" s="5" t="str">
        <f t="shared" si="0"/>
        <v>Emma Coleman-Jones</v>
      </c>
      <c r="P34" s="5" t="str">
        <f t="shared" si="1"/>
        <v>Member</v>
      </c>
    </row>
    <row r="35" spans="1:16" ht="13.15" x14ac:dyDescent="0.4">
      <c r="A35" s="5" t="s">
        <v>40</v>
      </c>
      <c r="B35" s="5" t="s">
        <v>2399</v>
      </c>
      <c r="C35" s="5" t="s">
        <v>2400</v>
      </c>
      <c r="D35" s="5" t="s">
        <v>2401</v>
      </c>
      <c r="E35" s="5" t="s">
        <v>2402</v>
      </c>
      <c r="F35" s="5" t="s">
        <v>2323</v>
      </c>
      <c r="G35" s="5" t="s">
        <v>20</v>
      </c>
      <c r="H35" s="5" t="s">
        <v>2403</v>
      </c>
      <c r="I35" s="5" t="s">
        <v>2404</v>
      </c>
      <c r="J35" s="5" t="s">
        <v>2405</v>
      </c>
      <c r="K35" s="5" t="s">
        <v>2406</v>
      </c>
      <c r="L35" s="5">
        <v>7875753709</v>
      </c>
      <c r="M35" s="5"/>
      <c r="N35" s="5"/>
      <c r="O35" s="5" t="str">
        <f t="shared" si="0"/>
        <v>Gerry Coles</v>
      </c>
      <c r="P35" s="5" t="str">
        <f t="shared" si="1"/>
        <v>Member</v>
      </c>
    </row>
    <row r="36" spans="1:16" ht="13.15" x14ac:dyDescent="0.4">
      <c r="A36" s="5" t="s">
        <v>40</v>
      </c>
      <c r="B36" s="5" t="s">
        <v>2407</v>
      </c>
      <c r="C36" s="5" t="s">
        <v>2408</v>
      </c>
      <c r="D36" s="5" t="s">
        <v>2409</v>
      </c>
      <c r="E36" s="5" t="s">
        <v>23</v>
      </c>
      <c r="F36" s="5"/>
      <c r="G36" s="5"/>
      <c r="H36" s="5" t="s">
        <v>2410</v>
      </c>
      <c r="I36" s="5" t="s">
        <v>2411</v>
      </c>
      <c r="J36" s="5"/>
      <c r="K36" s="5" t="s">
        <v>2412</v>
      </c>
      <c r="L36" s="5"/>
      <c r="M36" s="5"/>
      <c r="N36" s="5"/>
      <c r="O36" s="5" t="str">
        <f t="shared" si="0"/>
        <v>Marjorie Collins</v>
      </c>
      <c r="P36" s="5" t="str">
        <f t="shared" si="1"/>
        <v>Member</v>
      </c>
    </row>
    <row r="37" spans="1:16" ht="13.15" x14ac:dyDescent="0.4">
      <c r="A37" s="5" t="s">
        <v>16</v>
      </c>
      <c r="B37" s="5" t="s">
        <v>2413</v>
      </c>
      <c r="C37" s="5" t="s">
        <v>2414</v>
      </c>
      <c r="D37" s="5" t="s">
        <v>2415</v>
      </c>
      <c r="E37" s="5" t="s">
        <v>2416</v>
      </c>
      <c r="F37" s="5" t="s">
        <v>2417</v>
      </c>
      <c r="G37" s="5"/>
      <c r="H37" s="5" t="s">
        <v>2418</v>
      </c>
      <c r="I37" s="5" t="s">
        <v>1541</v>
      </c>
      <c r="J37" s="5"/>
      <c r="K37" s="5"/>
      <c r="L37" s="5" t="s">
        <v>2419</v>
      </c>
      <c r="M37" s="5"/>
      <c r="N37" s="5"/>
      <c r="O37" s="5" t="str">
        <f t="shared" si="0"/>
        <v>Rachel Constable</v>
      </c>
      <c r="P37" s="5" t="str">
        <f t="shared" si="1"/>
        <v>Member</v>
      </c>
    </row>
    <row r="38" spans="1:16" ht="13.15" x14ac:dyDescent="0.4">
      <c r="A38" s="5" t="s">
        <v>40</v>
      </c>
      <c r="B38" s="5" t="s">
        <v>2420</v>
      </c>
      <c r="C38" s="5" t="s">
        <v>2421</v>
      </c>
      <c r="D38" s="5" t="s">
        <v>2422</v>
      </c>
      <c r="E38" s="5" t="s">
        <v>2423</v>
      </c>
      <c r="F38" s="5" t="s">
        <v>35</v>
      </c>
      <c r="G38" s="5" t="s">
        <v>17</v>
      </c>
      <c r="H38" s="5" t="s">
        <v>2424</v>
      </c>
      <c r="I38" s="5" t="s">
        <v>2425</v>
      </c>
      <c r="J38" s="5"/>
      <c r="K38" s="5" t="s">
        <v>2426</v>
      </c>
      <c r="L38" s="5" t="s">
        <v>2427</v>
      </c>
      <c r="M38" s="5"/>
      <c r="N38" s="5"/>
      <c r="O38" s="5" t="str">
        <f t="shared" si="0"/>
        <v>Jackie Conway</v>
      </c>
      <c r="P38" s="5" t="str">
        <f t="shared" si="1"/>
        <v>Member</v>
      </c>
    </row>
    <row r="39" spans="1:16" ht="13.15" x14ac:dyDescent="0.4">
      <c r="A39" s="5" t="s">
        <v>40</v>
      </c>
      <c r="B39" s="5" t="s">
        <v>2428</v>
      </c>
      <c r="C39" s="5" t="s">
        <v>2429</v>
      </c>
      <c r="D39" s="5" t="s">
        <v>2430</v>
      </c>
      <c r="E39" s="5" t="s">
        <v>35</v>
      </c>
      <c r="F39" s="5" t="s">
        <v>23</v>
      </c>
      <c r="G39" s="5" t="s">
        <v>20</v>
      </c>
      <c r="H39" s="5" t="s">
        <v>2431</v>
      </c>
      <c r="I39" s="5" t="s">
        <v>2432</v>
      </c>
      <c r="J39" s="5"/>
      <c r="K39" s="5" t="s">
        <v>2433</v>
      </c>
      <c r="L39" s="5"/>
      <c r="M39" s="5"/>
      <c r="N39" s="5"/>
      <c r="O39" s="5" t="str">
        <f t="shared" si="0"/>
        <v>Bobbie Coon</v>
      </c>
      <c r="P39" s="5" t="str">
        <f t="shared" si="1"/>
        <v>Member</v>
      </c>
    </row>
    <row r="40" spans="1:16" ht="13.15" x14ac:dyDescent="0.4">
      <c r="A40" s="5" t="s">
        <v>16</v>
      </c>
      <c r="B40" s="5" t="s">
        <v>2434</v>
      </c>
      <c r="C40" s="5" t="s">
        <v>2435</v>
      </c>
      <c r="D40" s="5" t="s">
        <v>2436</v>
      </c>
      <c r="E40" s="5" t="s">
        <v>2437</v>
      </c>
      <c r="F40" s="5" t="s">
        <v>2234</v>
      </c>
      <c r="G40" s="5" t="s">
        <v>20</v>
      </c>
      <c r="H40" s="5" t="s">
        <v>2438</v>
      </c>
      <c r="I40" s="5" t="s">
        <v>2439</v>
      </c>
      <c r="J40" s="5" t="s">
        <v>2440</v>
      </c>
      <c r="K40" s="5" t="s">
        <v>2441</v>
      </c>
      <c r="L40" s="5" t="s">
        <v>2442</v>
      </c>
      <c r="M40" s="5"/>
      <c r="N40" s="5"/>
      <c r="O40" s="5" t="str">
        <f t="shared" si="0"/>
        <v>Nicky Cooney</v>
      </c>
      <c r="P40" s="5" t="str">
        <f t="shared" si="1"/>
        <v>Member</v>
      </c>
    </row>
    <row r="41" spans="1:16" ht="13.15" x14ac:dyDescent="0.4">
      <c r="A41" s="5" t="s">
        <v>40</v>
      </c>
      <c r="B41" s="5" t="s">
        <v>2383</v>
      </c>
      <c r="C41" s="5" t="s">
        <v>2443</v>
      </c>
      <c r="D41" s="5" t="s">
        <v>2444</v>
      </c>
      <c r="E41" s="5" t="s">
        <v>2358</v>
      </c>
      <c r="F41" s="5" t="s">
        <v>20</v>
      </c>
      <c r="G41" s="5"/>
      <c r="H41" s="5" t="s">
        <v>2445</v>
      </c>
      <c r="I41" s="5" t="s">
        <v>2446</v>
      </c>
      <c r="J41" s="5"/>
      <c r="K41" s="5" t="s">
        <v>2447</v>
      </c>
      <c r="L41" s="5"/>
      <c r="M41" s="5"/>
      <c r="N41" s="5"/>
      <c r="O41" s="5" t="str">
        <f t="shared" si="0"/>
        <v>Jill Cooper</v>
      </c>
      <c r="P41" s="5" t="str">
        <f t="shared" si="1"/>
        <v>Member</v>
      </c>
    </row>
    <row r="42" spans="1:16" ht="13.15" x14ac:dyDescent="0.4">
      <c r="A42" s="5" t="s">
        <v>40</v>
      </c>
      <c r="B42" s="5" t="s">
        <v>2448</v>
      </c>
      <c r="C42" s="5" t="s">
        <v>2449</v>
      </c>
      <c r="D42" s="5" t="s">
        <v>2450</v>
      </c>
      <c r="E42" s="5" t="s">
        <v>23</v>
      </c>
      <c r="F42" s="5"/>
      <c r="G42" s="5"/>
      <c r="H42" s="5" t="s">
        <v>2451</v>
      </c>
      <c r="I42" s="5" t="s">
        <v>2452</v>
      </c>
      <c r="J42" s="5" t="s">
        <v>2453</v>
      </c>
      <c r="K42" s="5" t="s">
        <v>2454</v>
      </c>
      <c r="L42" s="5"/>
      <c r="M42" s="5"/>
      <c r="N42" s="5"/>
      <c r="O42" s="5" t="str">
        <f t="shared" si="0"/>
        <v>Sue Cox</v>
      </c>
      <c r="P42" s="5" t="str">
        <f t="shared" si="1"/>
        <v>Member</v>
      </c>
    </row>
    <row r="43" spans="1:16" ht="13.15" x14ac:dyDescent="0.4">
      <c r="A43" s="5" t="s">
        <v>16</v>
      </c>
      <c r="B43" s="5" t="s">
        <v>748</v>
      </c>
      <c r="C43" s="5" t="s">
        <v>21</v>
      </c>
      <c r="D43" s="5" t="s">
        <v>2455</v>
      </c>
      <c r="E43" s="5" t="s">
        <v>2456</v>
      </c>
      <c r="F43" s="5"/>
      <c r="G43" s="5"/>
      <c r="H43" s="5" t="s">
        <v>2457</v>
      </c>
      <c r="I43" s="5" t="s">
        <v>1467</v>
      </c>
      <c r="J43" s="5"/>
      <c r="K43" s="5"/>
      <c r="L43" s="5">
        <v>1865731149</v>
      </c>
      <c r="M43" s="5"/>
      <c r="N43" s="5"/>
      <c r="O43" s="5" t="str">
        <f t="shared" si="0"/>
        <v>Fredrica Craig</v>
      </c>
      <c r="P43" s="5" t="str">
        <f t="shared" si="1"/>
        <v>Member</v>
      </c>
    </row>
    <row r="44" spans="1:16" ht="13.15" x14ac:dyDescent="0.4">
      <c r="A44" s="5" t="s">
        <v>2203</v>
      </c>
      <c r="B44" s="5" t="s">
        <v>2458</v>
      </c>
      <c r="C44" s="5" t="s">
        <v>21</v>
      </c>
      <c r="D44" s="5" t="s">
        <v>2459</v>
      </c>
      <c r="E44" s="5"/>
      <c r="F44" s="5"/>
      <c r="G44" s="5" t="s">
        <v>2349</v>
      </c>
      <c r="H44" s="5" t="s">
        <v>2460</v>
      </c>
      <c r="I44" s="5" t="s">
        <v>2461</v>
      </c>
      <c r="J44" s="5"/>
      <c r="K44" s="5"/>
      <c r="L44" s="5">
        <v>7850182002</v>
      </c>
      <c r="M44" s="5" t="s">
        <v>2203</v>
      </c>
      <c r="N44" s="5"/>
      <c r="O44" s="5" t="str">
        <f t="shared" si="0"/>
        <v>Rod Craig</v>
      </c>
      <c r="P44" s="5" t="str">
        <f t="shared" si="1"/>
        <v>Member</v>
      </c>
    </row>
    <row r="45" spans="1:16" ht="13.15" x14ac:dyDescent="0.4">
      <c r="A45" s="5" t="s">
        <v>16</v>
      </c>
      <c r="B45" s="5" t="s">
        <v>2369</v>
      </c>
      <c r="C45" s="5" t="s">
        <v>2462</v>
      </c>
      <c r="D45" s="5" t="s">
        <v>2463</v>
      </c>
      <c r="E45" s="5" t="s">
        <v>17</v>
      </c>
      <c r="F45" s="5"/>
      <c r="G45" s="5"/>
      <c r="H45" s="5" t="s">
        <v>2464</v>
      </c>
      <c r="I45" s="5" t="s">
        <v>2465</v>
      </c>
      <c r="J45" s="5"/>
      <c r="K45" s="5" t="s">
        <v>2466</v>
      </c>
      <c r="L45" s="5" t="s">
        <v>2467</v>
      </c>
      <c r="M45" s="5"/>
      <c r="N45" s="5"/>
      <c r="O45" s="5" t="str">
        <f t="shared" si="0"/>
        <v>Tom Croft</v>
      </c>
      <c r="P45" s="5" t="str">
        <f t="shared" si="1"/>
        <v>Member</v>
      </c>
    </row>
    <row r="46" spans="1:16" ht="13.15" x14ac:dyDescent="0.4">
      <c r="A46" s="5" t="s">
        <v>40</v>
      </c>
      <c r="B46" s="5" t="s">
        <v>2468</v>
      </c>
      <c r="C46" s="5" t="s">
        <v>2469</v>
      </c>
      <c r="D46" s="5" t="s">
        <v>2470</v>
      </c>
      <c r="E46" s="5" t="s">
        <v>2471</v>
      </c>
      <c r="F46" s="5"/>
      <c r="G46" s="5"/>
      <c r="H46" s="5" t="s">
        <v>2472</v>
      </c>
      <c r="I46" s="5" t="s">
        <v>2473</v>
      </c>
      <c r="J46" s="5"/>
      <c r="K46" s="5"/>
      <c r="L46" s="5">
        <v>7896973768</v>
      </c>
      <c r="M46" s="5"/>
      <c r="N46" s="5"/>
      <c r="O46" s="5" t="str">
        <f t="shared" si="0"/>
        <v>Amanda Curbishley</v>
      </c>
      <c r="P46" s="5" t="str">
        <f t="shared" si="1"/>
        <v>Member</v>
      </c>
    </row>
    <row r="47" spans="1:16" ht="13.15" x14ac:dyDescent="0.4">
      <c r="A47" s="5" t="s">
        <v>40</v>
      </c>
      <c r="B47" s="5" t="s">
        <v>2474</v>
      </c>
      <c r="C47" s="5" t="s">
        <v>2475</v>
      </c>
      <c r="D47" s="5" t="s">
        <v>2476</v>
      </c>
      <c r="E47" s="5" t="s">
        <v>2267</v>
      </c>
      <c r="F47" s="5" t="s">
        <v>20</v>
      </c>
      <c r="G47" s="5"/>
      <c r="H47" s="5" t="s">
        <v>2477</v>
      </c>
      <c r="I47" s="5" t="s">
        <v>2478</v>
      </c>
      <c r="J47" s="5"/>
      <c r="K47" s="5" t="s">
        <v>2479</v>
      </c>
      <c r="L47" s="5"/>
      <c r="M47" s="5"/>
      <c r="N47" s="5"/>
      <c r="O47" s="5" t="str">
        <f t="shared" si="0"/>
        <v>Steve Daggitt</v>
      </c>
      <c r="P47" s="5" t="str">
        <f t="shared" si="1"/>
        <v>Member</v>
      </c>
    </row>
    <row r="48" spans="1:16" ht="13.15" x14ac:dyDescent="0.4">
      <c r="A48" s="5" t="s">
        <v>2203</v>
      </c>
      <c r="B48" s="5" t="s">
        <v>2480</v>
      </c>
      <c r="C48" s="5" t="s">
        <v>2481</v>
      </c>
      <c r="D48" s="5" t="s">
        <v>2482</v>
      </c>
      <c r="E48" s="5"/>
      <c r="F48" s="5"/>
      <c r="G48" s="5" t="s">
        <v>17</v>
      </c>
      <c r="H48" s="5" t="s">
        <v>2483</v>
      </c>
      <c r="I48" s="5" t="s">
        <v>1476</v>
      </c>
      <c r="J48" s="5"/>
      <c r="K48" s="5"/>
      <c r="L48" s="5">
        <v>7518053665</v>
      </c>
      <c r="M48" s="5" t="s">
        <v>2203</v>
      </c>
      <c r="N48" s="5"/>
      <c r="O48" s="5" t="str">
        <f t="shared" si="0"/>
        <v>Robin Danely</v>
      </c>
      <c r="P48" s="5" t="str">
        <f t="shared" si="1"/>
        <v>Member</v>
      </c>
    </row>
    <row r="49" spans="1:16" ht="13.15" x14ac:dyDescent="0.4">
      <c r="A49" s="5"/>
      <c r="B49" s="5" t="s">
        <v>2484</v>
      </c>
      <c r="C49" s="5" t="s">
        <v>2485</v>
      </c>
      <c r="D49" s="5" t="s">
        <v>2486</v>
      </c>
      <c r="E49" s="5" t="s">
        <v>27</v>
      </c>
      <c r="F49" s="5"/>
      <c r="G49" s="5"/>
      <c r="H49" s="5" t="s">
        <v>2487</v>
      </c>
      <c r="I49" s="5" t="s">
        <v>2488</v>
      </c>
      <c r="J49" s="5"/>
      <c r="K49" s="5"/>
      <c r="L49" s="5">
        <v>7800586272</v>
      </c>
      <c r="M49" s="5"/>
      <c r="N49" s="5"/>
      <c r="O49" s="5" t="str">
        <f t="shared" si="0"/>
        <v>Charlie Davies</v>
      </c>
      <c r="P49" s="5" t="str">
        <f t="shared" si="1"/>
        <v>Member</v>
      </c>
    </row>
    <row r="50" spans="1:16" ht="13.15" x14ac:dyDescent="0.4">
      <c r="A50" s="5" t="s">
        <v>40</v>
      </c>
      <c r="B50" s="5" t="s">
        <v>43</v>
      </c>
      <c r="C50" s="5" t="s">
        <v>2489</v>
      </c>
      <c r="D50" s="5" t="s">
        <v>2490</v>
      </c>
      <c r="E50" s="5" t="s">
        <v>17</v>
      </c>
      <c r="F50" s="5"/>
      <c r="G50" s="5"/>
      <c r="H50" s="5" t="s">
        <v>2491</v>
      </c>
      <c r="I50" s="5" t="s">
        <v>2492</v>
      </c>
      <c r="J50" s="5"/>
      <c r="K50" s="5"/>
      <c r="L50" s="5"/>
      <c r="M50" s="5"/>
      <c r="N50" s="5"/>
      <c r="O50" s="5" t="str">
        <f t="shared" si="0"/>
        <v>Emma Davis</v>
      </c>
      <c r="P50" s="5" t="str">
        <f t="shared" si="1"/>
        <v>Member</v>
      </c>
    </row>
    <row r="51" spans="1:16" ht="13.15" x14ac:dyDescent="0.4">
      <c r="A51" s="5"/>
      <c r="B51" s="5" t="s">
        <v>2493</v>
      </c>
      <c r="C51" s="5" t="s">
        <v>2494</v>
      </c>
      <c r="D51" s="5" t="s">
        <v>2495</v>
      </c>
      <c r="E51" s="5" t="s">
        <v>2496</v>
      </c>
      <c r="F51" s="5" t="s">
        <v>23</v>
      </c>
      <c r="G51" s="5"/>
      <c r="H51" s="5" t="s">
        <v>18</v>
      </c>
      <c r="I51" s="5" t="s">
        <v>1502</v>
      </c>
      <c r="J51" s="5"/>
      <c r="K51" s="5"/>
      <c r="L51" s="5" t="s">
        <v>2497</v>
      </c>
      <c r="M51" s="5"/>
      <c r="N51" s="5"/>
      <c r="O51" s="5" t="str">
        <f t="shared" si="0"/>
        <v>Sarah Dearling</v>
      </c>
      <c r="P51" s="5" t="str">
        <f t="shared" si="1"/>
        <v>Member</v>
      </c>
    </row>
    <row r="52" spans="1:16" ht="13.15" x14ac:dyDescent="0.4">
      <c r="A52" s="5" t="s">
        <v>40</v>
      </c>
      <c r="B52" s="5" t="s">
        <v>2498</v>
      </c>
      <c r="C52" s="5" t="s">
        <v>2499</v>
      </c>
      <c r="D52" s="5" t="s">
        <v>2500</v>
      </c>
      <c r="E52" s="5" t="s">
        <v>35</v>
      </c>
      <c r="F52" s="5" t="s">
        <v>23</v>
      </c>
      <c r="G52" s="5"/>
      <c r="H52" s="5" t="s">
        <v>2501</v>
      </c>
      <c r="I52" s="5" t="s">
        <v>2502</v>
      </c>
      <c r="J52" s="5"/>
      <c r="K52" s="5" t="s">
        <v>2503</v>
      </c>
      <c r="L52" s="5"/>
      <c r="M52" s="5"/>
      <c r="N52" s="5"/>
      <c r="O52" s="5" t="str">
        <f t="shared" si="0"/>
        <v>Rosemarie Deepwell</v>
      </c>
      <c r="P52" s="5" t="str">
        <f t="shared" si="1"/>
        <v>Member</v>
      </c>
    </row>
    <row r="53" spans="1:16" ht="13.15" x14ac:dyDescent="0.4">
      <c r="A53" s="5" t="s">
        <v>40</v>
      </c>
      <c r="B53" s="5" t="s">
        <v>2504</v>
      </c>
      <c r="C53" s="5" t="s">
        <v>2505</v>
      </c>
      <c r="D53" s="5" t="s">
        <v>2506</v>
      </c>
      <c r="E53" s="5" t="s">
        <v>44</v>
      </c>
      <c r="F53" s="5" t="s">
        <v>27</v>
      </c>
      <c r="G53" s="5"/>
      <c r="H53" s="5" t="s">
        <v>2507</v>
      </c>
      <c r="I53" s="5" t="s">
        <v>2508</v>
      </c>
      <c r="J53" s="5"/>
      <c r="K53" s="5"/>
      <c r="L53" s="5" t="s">
        <v>2509</v>
      </c>
      <c r="M53" s="5"/>
      <c r="N53" s="5"/>
      <c r="O53" s="5" t="str">
        <f t="shared" si="0"/>
        <v>Anna Dillon</v>
      </c>
      <c r="P53" s="5" t="str">
        <f t="shared" si="1"/>
        <v>Member</v>
      </c>
    </row>
    <row r="54" spans="1:16" ht="13.15" x14ac:dyDescent="0.4">
      <c r="A54" s="5" t="s">
        <v>40</v>
      </c>
      <c r="B54" s="5" t="s">
        <v>2510</v>
      </c>
      <c r="C54" s="5" t="s">
        <v>2511</v>
      </c>
      <c r="D54" s="5" t="s">
        <v>2512</v>
      </c>
      <c r="E54" s="5" t="s">
        <v>2513</v>
      </c>
      <c r="F54" s="5" t="s">
        <v>2514</v>
      </c>
      <c r="G54" s="5"/>
      <c r="H54" s="5" t="s">
        <v>2515</v>
      </c>
      <c r="I54" s="5" t="s">
        <v>2516</v>
      </c>
      <c r="J54" s="5"/>
      <c r="K54" s="5" t="s">
        <v>2517</v>
      </c>
      <c r="L54" s="5"/>
      <c r="M54" s="5"/>
      <c r="N54" s="5"/>
      <c r="O54" s="5" t="str">
        <f t="shared" si="0"/>
        <v>Susan Dooley</v>
      </c>
      <c r="P54" s="5" t="str">
        <f t="shared" si="1"/>
        <v>Member</v>
      </c>
    </row>
    <row r="55" spans="1:16" ht="13.15" x14ac:dyDescent="0.4">
      <c r="A55" s="5" t="s">
        <v>2203</v>
      </c>
      <c r="B55" s="5" t="s">
        <v>36</v>
      </c>
      <c r="C55" s="5" t="s">
        <v>37</v>
      </c>
      <c r="D55" s="5" t="s">
        <v>2518</v>
      </c>
      <c r="E55" s="5"/>
      <c r="F55" s="5"/>
      <c r="G55" s="5" t="s">
        <v>2519</v>
      </c>
      <c r="H55" s="5" t="s">
        <v>2520</v>
      </c>
      <c r="I55" s="5" t="s">
        <v>1504</v>
      </c>
      <c r="J55" s="5"/>
      <c r="K55" s="5"/>
      <c r="L55" s="5">
        <v>7970614825</v>
      </c>
      <c r="M55" s="5" t="s">
        <v>2203</v>
      </c>
      <c r="N55" s="5"/>
      <c r="O55" s="5" t="str">
        <f t="shared" si="0"/>
        <v>Camilla Dowse</v>
      </c>
      <c r="P55" s="5" t="str">
        <f t="shared" si="1"/>
        <v>Member</v>
      </c>
    </row>
    <row r="56" spans="1:16" ht="13.15" x14ac:dyDescent="0.4">
      <c r="A56" s="5" t="s">
        <v>40</v>
      </c>
      <c r="B56" s="5" t="s">
        <v>2351</v>
      </c>
      <c r="C56" s="5" t="s">
        <v>2521</v>
      </c>
      <c r="D56" s="5" t="s">
        <v>2522</v>
      </c>
      <c r="E56" s="5" t="s">
        <v>2523</v>
      </c>
      <c r="F56" s="5"/>
      <c r="G56" s="5"/>
      <c r="H56" s="5" t="s">
        <v>2524</v>
      </c>
      <c r="I56" s="5" t="s">
        <v>1394</v>
      </c>
      <c r="J56" s="5"/>
      <c r="K56" s="5">
        <v>1491614493</v>
      </c>
      <c r="L56" s="5"/>
      <c r="M56" s="5"/>
      <c r="N56" s="5"/>
      <c r="O56" s="5" t="str">
        <f t="shared" si="0"/>
        <v>Mark Draisey</v>
      </c>
      <c r="P56" s="5" t="str">
        <f t="shared" si="1"/>
        <v>Member</v>
      </c>
    </row>
    <row r="57" spans="1:16" ht="13.15" x14ac:dyDescent="0.4">
      <c r="A57" s="5" t="s">
        <v>40</v>
      </c>
      <c r="B57" s="5" t="s">
        <v>2525</v>
      </c>
      <c r="C57" s="5" t="s">
        <v>2526</v>
      </c>
      <c r="D57" s="5" t="s">
        <v>2527</v>
      </c>
      <c r="E57" s="5" t="s">
        <v>2528</v>
      </c>
      <c r="F57" s="5" t="s">
        <v>2234</v>
      </c>
      <c r="G57" s="5"/>
      <c r="H57" s="5" t="s">
        <v>2529</v>
      </c>
      <c r="I57" s="5" t="s">
        <v>2530</v>
      </c>
      <c r="J57" s="5"/>
      <c r="K57" s="5" t="s">
        <v>2531</v>
      </c>
      <c r="L57" s="5"/>
      <c r="M57" s="5"/>
      <c r="N57" s="5"/>
      <c r="O57" s="5" t="str">
        <f t="shared" si="0"/>
        <v>Patricia Drew</v>
      </c>
      <c r="P57" s="5" t="str">
        <f t="shared" si="1"/>
        <v>Member</v>
      </c>
    </row>
    <row r="58" spans="1:16" ht="13.15" x14ac:dyDescent="0.4">
      <c r="A58" s="5" t="s">
        <v>40</v>
      </c>
      <c r="B58" s="5" t="s">
        <v>2532</v>
      </c>
      <c r="C58" s="5" t="s">
        <v>2533</v>
      </c>
      <c r="D58" s="5" t="s">
        <v>2534</v>
      </c>
      <c r="E58" s="5" t="s">
        <v>2535</v>
      </c>
      <c r="F58" s="5" t="s">
        <v>23</v>
      </c>
      <c r="G58" s="5"/>
      <c r="H58" s="5" t="s">
        <v>2536</v>
      </c>
      <c r="I58" s="5" t="s">
        <v>2537</v>
      </c>
      <c r="J58" s="5"/>
      <c r="K58" s="5" t="s">
        <v>2538</v>
      </c>
      <c r="L58" s="5"/>
      <c r="M58" s="5"/>
      <c r="N58" s="5"/>
      <c r="O58" s="5" t="str">
        <f t="shared" si="0"/>
        <v>Claire Drinkwater</v>
      </c>
      <c r="P58" s="5" t="str">
        <f t="shared" si="1"/>
        <v>Member</v>
      </c>
    </row>
    <row r="59" spans="1:16" ht="13.15" x14ac:dyDescent="0.4">
      <c r="A59" s="5" t="s">
        <v>40</v>
      </c>
      <c r="B59" s="5" t="s">
        <v>2413</v>
      </c>
      <c r="C59" s="5" t="s">
        <v>2539</v>
      </c>
      <c r="D59" s="5" t="s">
        <v>2540</v>
      </c>
      <c r="E59" s="5" t="s">
        <v>2541</v>
      </c>
      <c r="F59" s="5" t="s">
        <v>23</v>
      </c>
      <c r="G59" s="5"/>
      <c r="H59" s="5" t="s">
        <v>2542</v>
      </c>
      <c r="I59" s="5" t="s">
        <v>2543</v>
      </c>
      <c r="J59" s="5"/>
      <c r="K59" s="5" t="s">
        <v>2544</v>
      </c>
      <c r="L59" s="5" t="s">
        <v>2545</v>
      </c>
      <c r="M59" s="5"/>
      <c r="N59" s="5"/>
      <c r="O59" s="5" t="str">
        <f t="shared" si="0"/>
        <v>Rachel Ducker</v>
      </c>
      <c r="P59" s="5" t="str">
        <f t="shared" si="1"/>
        <v>Member</v>
      </c>
    </row>
    <row r="60" spans="1:16" ht="13.15" x14ac:dyDescent="0.4">
      <c r="A60" s="5" t="s">
        <v>16</v>
      </c>
      <c r="B60" s="5" t="s">
        <v>2546</v>
      </c>
      <c r="C60" s="5" t="s">
        <v>2547</v>
      </c>
      <c r="D60" s="5" t="s">
        <v>2548</v>
      </c>
      <c r="E60" s="5" t="s">
        <v>2549</v>
      </c>
      <c r="F60" s="5" t="s">
        <v>2216</v>
      </c>
      <c r="G60" s="5"/>
      <c r="H60" s="5" t="s">
        <v>2550</v>
      </c>
      <c r="I60" s="5" t="s">
        <v>2551</v>
      </c>
      <c r="J60" s="5"/>
      <c r="K60" s="5"/>
      <c r="L60" s="5">
        <v>7974018430</v>
      </c>
      <c r="M60" s="5"/>
      <c r="N60" s="5"/>
      <c r="O60" s="5" t="str">
        <f t="shared" si="0"/>
        <v>Jane Duff</v>
      </c>
      <c r="P60" s="5" t="str">
        <f t="shared" si="1"/>
        <v>Member</v>
      </c>
    </row>
    <row r="61" spans="1:16" ht="13.15" x14ac:dyDescent="0.4">
      <c r="A61" s="5" t="s">
        <v>2203</v>
      </c>
      <c r="B61" s="5" t="s">
        <v>2552</v>
      </c>
      <c r="C61" s="5" t="s">
        <v>2553</v>
      </c>
      <c r="D61" s="5" t="s">
        <v>2554</v>
      </c>
      <c r="E61" s="5"/>
      <c r="F61" s="5"/>
      <c r="G61" s="5" t="s">
        <v>2555</v>
      </c>
      <c r="H61" s="5" t="s">
        <v>2556</v>
      </c>
      <c r="I61" s="5" t="s">
        <v>2557</v>
      </c>
      <c r="J61" s="5"/>
      <c r="K61" s="5"/>
      <c r="L61" s="5">
        <v>7972263331</v>
      </c>
      <c r="M61" s="5" t="s">
        <v>2203</v>
      </c>
      <c r="N61" s="5"/>
      <c r="O61" s="5" t="str">
        <f t="shared" si="0"/>
        <v>Nicola Durrant</v>
      </c>
      <c r="P61" s="5" t="str">
        <f t="shared" si="1"/>
        <v>Member</v>
      </c>
    </row>
    <row r="62" spans="1:16" ht="13.15" x14ac:dyDescent="0.4">
      <c r="A62" s="5" t="s">
        <v>40</v>
      </c>
      <c r="B62" s="5" t="s">
        <v>2558</v>
      </c>
      <c r="C62" s="5" t="s">
        <v>2559</v>
      </c>
      <c r="D62" s="5" t="s">
        <v>2560</v>
      </c>
      <c r="E62" s="5" t="s">
        <v>2561</v>
      </c>
      <c r="F62" s="5" t="s">
        <v>2562</v>
      </c>
      <c r="G62" s="5" t="s">
        <v>20</v>
      </c>
      <c r="H62" s="5" t="s">
        <v>2563</v>
      </c>
      <c r="I62" s="5" t="s">
        <v>1498</v>
      </c>
      <c r="J62" s="5"/>
      <c r="K62" s="5" t="s">
        <v>2564</v>
      </c>
      <c r="L62" s="5"/>
      <c r="M62" s="5"/>
      <c r="N62" s="5"/>
      <c r="O62" s="5" t="str">
        <f t="shared" si="0"/>
        <v>Joan Dutton</v>
      </c>
      <c r="P62" s="5" t="str">
        <f t="shared" si="1"/>
        <v>Member</v>
      </c>
    </row>
    <row r="63" spans="1:16" ht="13.15" x14ac:dyDescent="0.4">
      <c r="A63" s="5" t="s">
        <v>16</v>
      </c>
      <c r="B63" s="5" t="s">
        <v>2565</v>
      </c>
      <c r="C63" s="5" t="s">
        <v>2566</v>
      </c>
      <c r="D63" s="5" t="s">
        <v>2567</v>
      </c>
      <c r="E63" s="5" t="s">
        <v>17</v>
      </c>
      <c r="F63" s="5"/>
      <c r="G63" s="5"/>
      <c r="H63" s="5" t="s">
        <v>2501</v>
      </c>
      <c r="I63" s="5" t="s">
        <v>1452</v>
      </c>
      <c r="J63" s="5"/>
      <c r="K63" s="5"/>
      <c r="L63" s="5">
        <v>7905905513</v>
      </c>
      <c r="M63" s="5"/>
      <c r="N63" s="5"/>
      <c r="O63" s="5" t="str">
        <f t="shared" si="0"/>
        <v>Laura Eagle</v>
      </c>
      <c r="P63" s="5" t="str">
        <f t="shared" si="1"/>
        <v>Member</v>
      </c>
    </row>
    <row r="64" spans="1:16" ht="13.15" x14ac:dyDescent="0.4">
      <c r="A64" s="5" t="s">
        <v>34</v>
      </c>
      <c r="B64" s="5" t="s">
        <v>2568</v>
      </c>
      <c r="C64" s="5" t="s">
        <v>2566</v>
      </c>
      <c r="D64" s="5" t="s">
        <v>2567</v>
      </c>
      <c r="E64" s="5" t="s">
        <v>35</v>
      </c>
      <c r="F64" s="5" t="s">
        <v>23</v>
      </c>
      <c r="G64" s="5"/>
      <c r="H64" s="5" t="s">
        <v>2501</v>
      </c>
      <c r="I64" s="5" t="s">
        <v>2569</v>
      </c>
      <c r="J64" s="5" t="s">
        <v>2570</v>
      </c>
      <c r="K64" s="5" t="s">
        <v>2571</v>
      </c>
      <c r="L64" s="5" t="s">
        <v>2572</v>
      </c>
      <c r="M64" s="5"/>
      <c r="N64" s="5"/>
      <c r="O64" s="5" t="str">
        <f t="shared" si="0"/>
        <v>Harriet Eagle</v>
      </c>
      <c r="P64" s="5" t="str">
        <f t="shared" si="1"/>
        <v>Member</v>
      </c>
    </row>
    <row r="65" spans="1:16" ht="13.15" x14ac:dyDescent="0.4">
      <c r="A65" s="5"/>
      <c r="B65" s="5" t="s">
        <v>2573</v>
      </c>
      <c r="C65" s="5" t="s">
        <v>2574</v>
      </c>
      <c r="D65" s="5" t="s">
        <v>2575</v>
      </c>
      <c r="E65" s="5" t="s">
        <v>17</v>
      </c>
      <c r="F65" s="5"/>
      <c r="G65" s="5"/>
      <c r="H65" s="5" t="s">
        <v>2576</v>
      </c>
      <c r="I65" s="5" t="s">
        <v>1583</v>
      </c>
      <c r="J65" s="5"/>
      <c r="K65" s="5"/>
      <c r="L65" s="5">
        <v>1865516533</v>
      </c>
      <c r="M65" s="5"/>
      <c r="N65" s="5"/>
      <c r="O65" s="5" t="str">
        <f t="shared" ref="O65:O128" si="2">B65&amp;" "&amp;C65</f>
        <v>Julia Engelhardt</v>
      </c>
      <c r="P65" s="5" t="str">
        <f t="shared" ref="P65:P128" si="3">IF(Q65="Not Paid","Not Paid","Member")</f>
        <v>Member</v>
      </c>
    </row>
    <row r="66" spans="1:16" ht="13.15" x14ac:dyDescent="0.4">
      <c r="A66" s="5" t="s">
        <v>34</v>
      </c>
      <c r="B66" s="5" t="s">
        <v>28</v>
      </c>
      <c r="C66" s="5" t="s">
        <v>2577</v>
      </c>
      <c r="D66" s="5" t="s">
        <v>2578</v>
      </c>
      <c r="E66" s="5" t="s">
        <v>2579</v>
      </c>
      <c r="F66" s="5" t="s">
        <v>2580</v>
      </c>
      <c r="G66" s="5"/>
      <c r="H66" s="5" t="s">
        <v>2581</v>
      </c>
      <c r="I66" s="5" t="s">
        <v>2582</v>
      </c>
      <c r="J66" s="5"/>
      <c r="K66" s="5" t="s">
        <v>2583</v>
      </c>
      <c r="L66" s="5"/>
      <c r="M66" s="5"/>
      <c r="N66" s="5"/>
      <c r="O66" s="5" t="str">
        <f t="shared" si="2"/>
        <v>Peter Farley</v>
      </c>
      <c r="P66" s="5" t="str">
        <f t="shared" si="3"/>
        <v>Member</v>
      </c>
    </row>
    <row r="67" spans="1:16" ht="13.15" x14ac:dyDescent="0.4">
      <c r="A67" s="5" t="s">
        <v>40</v>
      </c>
      <c r="B67" s="5" t="s">
        <v>2211</v>
      </c>
      <c r="C67" s="5" t="s">
        <v>2584</v>
      </c>
      <c r="D67" s="5" t="s">
        <v>2585</v>
      </c>
      <c r="E67" s="5" t="s">
        <v>2586</v>
      </c>
      <c r="F67" s="5" t="s">
        <v>2587</v>
      </c>
      <c r="G67" s="5"/>
      <c r="H67" s="5" t="s">
        <v>2588</v>
      </c>
      <c r="I67" s="5" t="s">
        <v>2589</v>
      </c>
      <c r="J67" s="5"/>
      <c r="K67" s="5" t="s">
        <v>2590</v>
      </c>
      <c r="L67" s="5"/>
      <c r="M67" s="5"/>
      <c r="N67" s="5"/>
      <c r="O67" s="5" t="str">
        <f t="shared" si="2"/>
        <v>Jenny Fay</v>
      </c>
      <c r="P67" s="5" t="str">
        <f t="shared" si="3"/>
        <v>Member</v>
      </c>
    </row>
    <row r="68" spans="1:16" ht="13.15" x14ac:dyDescent="0.4">
      <c r="A68" s="5" t="s">
        <v>40</v>
      </c>
      <c r="B68" s="5" t="s">
        <v>2591</v>
      </c>
      <c r="C68" s="5" t="s">
        <v>2592</v>
      </c>
      <c r="D68" s="5" t="s">
        <v>2593</v>
      </c>
      <c r="E68" s="5" t="s">
        <v>2594</v>
      </c>
      <c r="F68" s="5" t="s">
        <v>2471</v>
      </c>
      <c r="G68" s="5" t="s">
        <v>2595</v>
      </c>
      <c r="H68" s="5" t="s">
        <v>2596</v>
      </c>
      <c r="I68" s="5" t="s">
        <v>2597</v>
      </c>
      <c r="J68" s="5"/>
      <c r="K68" s="5"/>
      <c r="L68" s="5" t="s">
        <v>2598</v>
      </c>
      <c r="M68" s="5"/>
      <c r="N68" s="5"/>
      <c r="O68" s="5" t="str">
        <f t="shared" si="2"/>
        <v>Mark  Fennel RBSA</v>
      </c>
      <c r="P68" s="5" t="str">
        <f t="shared" si="3"/>
        <v>Member</v>
      </c>
    </row>
    <row r="69" spans="1:16" ht="13.15" x14ac:dyDescent="0.4">
      <c r="A69" s="5" t="s">
        <v>40</v>
      </c>
      <c r="B69" s="5" t="s">
        <v>2346</v>
      </c>
      <c r="C69" s="5" t="s">
        <v>2599</v>
      </c>
      <c r="D69" s="5" t="s">
        <v>2600</v>
      </c>
      <c r="E69" s="5" t="s">
        <v>2601</v>
      </c>
      <c r="F69" s="5" t="s">
        <v>2602</v>
      </c>
      <c r="G69" s="5"/>
      <c r="H69" s="5" t="s">
        <v>2603</v>
      </c>
      <c r="I69" s="5" t="s">
        <v>2604</v>
      </c>
      <c r="J69" s="5"/>
      <c r="K69" s="5" t="s">
        <v>2605</v>
      </c>
      <c r="L69" s="5" t="s">
        <v>2606</v>
      </c>
      <c r="M69" s="5"/>
      <c r="N69" s="5"/>
      <c r="O69" s="5" t="str">
        <f t="shared" si="2"/>
        <v>Sally Fisher</v>
      </c>
      <c r="P69" s="5" t="str">
        <f t="shared" si="3"/>
        <v>Member</v>
      </c>
    </row>
    <row r="70" spans="1:16" ht="13.15" x14ac:dyDescent="0.4">
      <c r="A70" s="5" t="s">
        <v>40</v>
      </c>
      <c r="B70" s="5" t="s">
        <v>2607</v>
      </c>
      <c r="C70" s="5" t="s">
        <v>2608</v>
      </c>
      <c r="D70" s="5" t="s">
        <v>2609</v>
      </c>
      <c r="E70" s="5" t="s">
        <v>20</v>
      </c>
      <c r="F70" s="5"/>
      <c r="G70" s="5"/>
      <c r="H70" s="5" t="s">
        <v>2610</v>
      </c>
      <c r="I70" s="5" t="s">
        <v>2611</v>
      </c>
      <c r="J70" s="5" t="s">
        <v>2612</v>
      </c>
      <c r="K70" s="5" t="s">
        <v>2613</v>
      </c>
      <c r="L70" s="5"/>
      <c r="M70" s="5"/>
      <c r="N70" s="5"/>
      <c r="O70" s="5" t="str">
        <f t="shared" si="2"/>
        <v>Belinda Fitzwilliams</v>
      </c>
      <c r="P70" s="5" t="str">
        <f t="shared" si="3"/>
        <v>Member</v>
      </c>
    </row>
    <row r="71" spans="1:16" ht="13.15" x14ac:dyDescent="0.4">
      <c r="A71" s="5" t="s">
        <v>40</v>
      </c>
      <c r="B71" s="5" t="s">
        <v>2614</v>
      </c>
      <c r="C71" s="5" t="s">
        <v>2615</v>
      </c>
      <c r="D71" s="5" t="s">
        <v>2616</v>
      </c>
      <c r="E71" s="5" t="s">
        <v>2358</v>
      </c>
      <c r="F71" s="5" t="s">
        <v>20</v>
      </c>
      <c r="G71" s="5"/>
      <c r="H71" s="5" t="s">
        <v>2617</v>
      </c>
      <c r="I71" s="5" t="s">
        <v>2618</v>
      </c>
      <c r="J71" s="5"/>
      <c r="K71" s="5" t="s">
        <v>2619</v>
      </c>
      <c r="L71" s="5" t="s">
        <v>2620</v>
      </c>
      <c r="M71" s="5"/>
      <c r="N71" s="5"/>
      <c r="O71" s="5" t="str">
        <f t="shared" si="2"/>
        <v>Lilla Fludra</v>
      </c>
      <c r="P71" s="5" t="str">
        <f t="shared" si="3"/>
        <v>Member</v>
      </c>
    </row>
    <row r="72" spans="1:16" ht="13.15" x14ac:dyDescent="0.4">
      <c r="A72" s="5" t="s">
        <v>40</v>
      </c>
      <c r="B72" s="5" t="s">
        <v>2621</v>
      </c>
      <c r="C72" s="5" t="s">
        <v>2622</v>
      </c>
      <c r="D72" s="5" t="s">
        <v>2623</v>
      </c>
      <c r="E72" s="5" t="s">
        <v>2349</v>
      </c>
      <c r="F72" s="5"/>
      <c r="G72" s="5"/>
      <c r="H72" s="5" t="s">
        <v>2624</v>
      </c>
      <c r="I72" s="5" t="s">
        <v>2625</v>
      </c>
      <c r="J72" s="5"/>
      <c r="K72" s="5"/>
      <c r="L72" s="5">
        <v>7802848611</v>
      </c>
      <c r="M72" s="5"/>
      <c r="N72" s="5"/>
      <c r="O72" s="5" t="str">
        <f t="shared" si="2"/>
        <v>Ron Ford</v>
      </c>
      <c r="P72" s="5" t="str">
        <f t="shared" si="3"/>
        <v>Member</v>
      </c>
    </row>
    <row r="73" spans="1:16" ht="13.15" x14ac:dyDescent="0.4">
      <c r="A73" s="5" t="s">
        <v>40</v>
      </c>
      <c r="B73" s="5" t="s">
        <v>2626</v>
      </c>
      <c r="C73" s="5" t="s">
        <v>2627</v>
      </c>
      <c r="D73" s="5" t="s">
        <v>2628</v>
      </c>
      <c r="E73" s="5" t="s">
        <v>2297</v>
      </c>
      <c r="F73" s="5"/>
      <c r="G73" s="5"/>
      <c r="H73" s="5" t="s">
        <v>2629</v>
      </c>
      <c r="I73" s="5" t="s">
        <v>2630</v>
      </c>
      <c r="J73" s="5"/>
      <c r="K73" s="5"/>
      <c r="L73" s="5">
        <v>7492828686</v>
      </c>
      <c r="M73" s="5"/>
      <c r="N73" s="5"/>
      <c r="O73" s="5" t="str">
        <f t="shared" si="2"/>
        <v>Martino Foschi</v>
      </c>
      <c r="P73" s="5" t="str">
        <f t="shared" si="3"/>
        <v>Member</v>
      </c>
    </row>
    <row r="74" spans="1:16" ht="13.15" x14ac:dyDescent="0.4">
      <c r="A74" s="5" t="s">
        <v>40</v>
      </c>
      <c r="B74" s="5" t="s">
        <v>2631</v>
      </c>
      <c r="C74" s="5" t="s">
        <v>2632</v>
      </c>
      <c r="D74" s="5" t="s">
        <v>2633</v>
      </c>
      <c r="E74" s="5" t="s">
        <v>2634</v>
      </c>
      <c r="F74" s="5" t="s">
        <v>2635</v>
      </c>
      <c r="G74" s="5" t="s">
        <v>31</v>
      </c>
      <c r="H74" s="5" t="s">
        <v>2636</v>
      </c>
      <c r="I74" s="5" t="s">
        <v>2637</v>
      </c>
      <c r="J74" s="5" t="s">
        <v>2638</v>
      </c>
      <c r="K74" s="5"/>
      <c r="L74" s="5" t="s">
        <v>2639</v>
      </c>
      <c r="M74" s="5"/>
      <c r="N74" s="5"/>
      <c r="O74" s="5" t="str">
        <f t="shared" si="2"/>
        <v>Richard Fox</v>
      </c>
      <c r="P74" s="5" t="str">
        <f t="shared" si="3"/>
        <v>Member</v>
      </c>
    </row>
    <row r="75" spans="1:16" ht="13.15" x14ac:dyDescent="0.4">
      <c r="A75" s="5" t="s">
        <v>40</v>
      </c>
      <c r="B75" s="5" t="s">
        <v>2640</v>
      </c>
      <c r="C75" s="5" t="s">
        <v>2641</v>
      </c>
      <c r="D75" s="5" t="s">
        <v>2642</v>
      </c>
      <c r="E75" s="5" t="s">
        <v>23</v>
      </c>
      <c r="F75" s="5"/>
      <c r="G75" s="5"/>
      <c r="H75" s="5" t="s">
        <v>2643</v>
      </c>
      <c r="I75" s="5" t="s">
        <v>2644</v>
      </c>
      <c r="J75" s="5"/>
      <c r="K75" s="5" t="s">
        <v>2645</v>
      </c>
      <c r="L75" s="5"/>
      <c r="M75" s="5"/>
      <c r="N75" s="5"/>
      <c r="O75" s="5" t="str">
        <f t="shared" si="2"/>
        <v>Dianne Frank</v>
      </c>
      <c r="P75" s="5" t="str">
        <f t="shared" si="3"/>
        <v>Member</v>
      </c>
    </row>
    <row r="76" spans="1:16" ht="13.15" x14ac:dyDescent="0.4">
      <c r="A76" s="5" t="s">
        <v>2203</v>
      </c>
      <c r="B76" s="5" t="s">
        <v>2646</v>
      </c>
      <c r="C76" s="5" t="s">
        <v>2647</v>
      </c>
      <c r="D76" s="5" t="s">
        <v>2648</v>
      </c>
      <c r="E76" s="5"/>
      <c r="F76" s="5"/>
      <c r="G76" s="5" t="s">
        <v>2649</v>
      </c>
      <c r="H76" s="5" t="s">
        <v>2650</v>
      </c>
      <c r="I76" s="5" t="s">
        <v>2651</v>
      </c>
      <c r="J76" s="5"/>
      <c r="K76" s="5"/>
      <c r="L76" s="5">
        <v>7506849564</v>
      </c>
      <c r="M76" s="5" t="s">
        <v>2203</v>
      </c>
      <c r="N76" s="5"/>
      <c r="O76" s="5" t="str">
        <f t="shared" si="2"/>
        <v>Elizabeth Freemantle Schremp</v>
      </c>
      <c r="P76" s="5" t="str">
        <f t="shared" si="3"/>
        <v>Member</v>
      </c>
    </row>
    <row r="77" spans="1:16" ht="13.15" x14ac:dyDescent="0.4">
      <c r="A77" s="5" t="s">
        <v>40</v>
      </c>
      <c r="B77" s="5" t="s">
        <v>2652</v>
      </c>
      <c r="C77" s="5" t="s">
        <v>2653</v>
      </c>
      <c r="D77" s="5" t="s">
        <v>2654</v>
      </c>
      <c r="E77" s="5" t="s">
        <v>2655</v>
      </c>
      <c r="F77" s="5" t="s">
        <v>23</v>
      </c>
      <c r="G77" s="5"/>
      <c r="H77" s="5" t="s">
        <v>2656</v>
      </c>
      <c r="I77" s="5" t="s">
        <v>2657</v>
      </c>
      <c r="J77" s="5"/>
      <c r="K77" s="5" t="s">
        <v>2658</v>
      </c>
      <c r="L77" s="5" t="s">
        <v>2659</v>
      </c>
      <c r="M77" s="5"/>
      <c r="N77" s="5"/>
      <c r="O77" s="5" t="str">
        <f t="shared" si="2"/>
        <v>Penelope Fulljames</v>
      </c>
      <c r="P77" s="5" t="str">
        <f t="shared" si="3"/>
        <v>Member</v>
      </c>
    </row>
    <row r="78" spans="1:16" ht="13.15" x14ac:dyDescent="0.4">
      <c r="A78" s="5" t="s">
        <v>40</v>
      </c>
      <c r="B78" s="5" t="s">
        <v>45</v>
      </c>
      <c r="C78" s="5" t="s">
        <v>2660</v>
      </c>
      <c r="D78" s="5" t="s">
        <v>2661</v>
      </c>
      <c r="E78" s="5" t="s">
        <v>23</v>
      </c>
      <c r="F78" s="5"/>
      <c r="G78" s="5"/>
      <c r="H78" s="5" t="s">
        <v>2662</v>
      </c>
      <c r="I78" s="5" t="s">
        <v>2663</v>
      </c>
      <c r="J78" s="5"/>
      <c r="K78" s="5" t="s">
        <v>2664</v>
      </c>
      <c r="L78" s="5"/>
      <c r="M78" s="5"/>
      <c r="N78" s="5"/>
      <c r="O78" s="5" t="str">
        <f t="shared" si="2"/>
        <v>Helen Ganly</v>
      </c>
      <c r="P78" s="5" t="str">
        <f t="shared" si="3"/>
        <v>Member</v>
      </c>
    </row>
    <row r="79" spans="1:16" ht="13.15" x14ac:dyDescent="0.4">
      <c r="A79" s="5" t="s">
        <v>16</v>
      </c>
      <c r="B79" s="5" t="s">
        <v>2665</v>
      </c>
      <c r="C79" s="5" t="s">
        <v>2666</v>
      </c>
      <c r="D79" s="5" t="s">
        <v>2667</v>
      </c>
      <c r="E79" s="5" t="s">
        <v>24</v>
      </c>
      <c r="F79" s="5"/>
      <c r="G79" s="5"/>
      <c r="H79" s="5" t="s">
        <v>2668</v>
      </c>
      <c r="I79" s="5" t="s">
        <v>2669</v>
      </c>
      <c r="J79" s="5"/>
      <c r="K79" s="5"/>
      <c r="L79" s="5">
        <v>7516756333</v>
      </c>
      <c r="M79" s="5"/>
      <c r="N79" s="5"/>
      <c r="O79" s="5" t="str">
        <f t="shared" si="2"/>
        <v>Piotr Gargas</v>
      </c>
      <c r="P79" s="5" t="str">
        <f t="shared" si="3"/>
        <v>Member</v>
      </c>
    </row>
    <row r="80" spans="1:16" ht="13.15" x14ac:dyDescent="0.4">
      <c r="A80" s="5"/>
      <c r="B80" s="5" t="s">
        <v>2670</v>
      </c>
      <c r="C80" s="5" t="s">
        <v>2671</v>
      </c>
      <c r="D80" s="5" t="s">
        <v>2672</v>
      </c>
      <c r="E80" s="5" t="s">
        <v>2562</v>
      </c>
      <c r="F80" s="5"/>
      <c r="G80" s="5"/>
      <c r="H80" s="5" t="s">
        <v>2673</v>
      </c>
      <c r="I80" s="5" t="s">
        <v>1496</v>
      </c>
      <c r="J80" s="5"/>
      <c r="K80" s="5"/>
      <c r="L80" s="5" t="s">
        <v>2674</v>
      </c>
      <c r="M80" s="5"/>
      <c r="N80" s="5"/>
      <c r="O80" s="5" t="str">
        <f t="shared" si="2"/>
        <v>Anne Girling</v>
      </c>
      <c r="P80" s="5" t="str">
        <f t="shared" si="3"/>
        <v>Member</v>
      </c>
    </row>
    <row r="81" spans="1:16" ht="13.15" x14ac:dyDescent="0.4">
      <c r="A81" s="5" t="s">
        <v>2203</v>
      </c>
      <c r="B81" s="5" t="s">
        <v>2675</v>
      </c>
      <c r="C81" s="5" t="s">
        <v>2676</v>
      </c>
      <c r="D81" s="5" t="s">
        <v>2677</v>
      </c>
      <c r="E81" s="5"/>
      <c r="F81" s="5"/>
      <c r="G81" s="5" t="s">
        <v>17</v>
      </c>
      <c r="H81" s="5" t="s">
        <v>2678</v>
      </c>
      <c r="I81" s="5" t="s">
        <v>2679</v>
      </c>
      <c r="J81" s="5"/>
      <c r="K81" s="5"/>
      <c r="L81" s="5">
        <v>7848418661</v>
      </c>
      <c r="M81" s="5" t="s">
        <v>2203</v>
      </c>
      <c r="N81" s="5"/>
      <c r="O81" s="5" t="str">
        <f t="shared" si="2"/>
        <v>Stacey Gledhill</v>
      </c>
      <c r="P81" s="5" t="str">
        <f t="shared" si="3"/>
        <v>Member</v>
      </c>
    </row>
    <row r="82" spans="1:16" ht="13.15" x14ac:dyDescent="0.4">
      <c r="A82" s="5" t="s">
        <v>40</v>
      </c>
      <c r="B82" s="5" t="s">
        <v>2680</v>
      </c>
      <c r="C82" s="5" t="s">
        <v>2681</v>
      </c>
      <c r="D82" s="5" t="s">
        <v>2682</v>
      </c>
      <c r="E82" s="5" t="s">
        <v>23</v>
      </c>
      <c r="F82" s="5"/>
      <c r="G82" s="5"/>
      <c r="H82" s="5" t="s">
        <v>2683</v>
      </c>
      <c r="I82" s="5" t="s">
        <v>2684</v>
      </c>
      <c r="J82" s="5"/>
      <c r="K82" s="5"/>
      <c r="L82" s="5" t="s">
        <v>2685</v>
      </c>
      <c r="M82" s="5"/>
      <c r="N82" s="5"/>
      <c r="O82" s="5" t="str">
        <f t="shared" si="2"/>
        <v>Amy Glees</v>
      </c>
      <c r="P82" s="5" t="str">
        <f t="shared" si="3"/>
        <v>Member</v>
      </c>
    </row>
    <row r="83" spans="1:16" ht="13.15" x14ac:dyDescent="0.4">
      <c r="A83" s="5" t="s">
        <v>40</v>
      </c>
      <c r="B83" s="5" t="s">
        <v>2686</v>
      </c>
      <c r="C83" s="5" t="s">
        <v>2687</v>
      </c>
      <c r="D83" s="5" t="s">
        <v>2688</v>
      </c>
      <c r="E83" s="5" t="s">
        <v>2689</v>
      </c>
      <c r="F83" s="5" t="s">
        <v>2471</v>
      </c>
      <c r="G83" s="5"/>
      <c r="H83" s="5" t="s">
        <v>2690</v>
      </c>
      <c r="I83" s="5" t="s">
        <v>2691</v>
      </c>
      <c r="J83" s="5"/>
      <c r="K83" s="5"/>
      <c r="L83" s="5">
        <v>7770878497</v>
      </c>
      <c r="M83" s="5"/>
      <c r="N83" s="5"/>
      <c r="O83" s="5" t="str">
        <f t="shared" si="2"/>
        <v>Antonia Glynne Jones</v>
      </c>
      <c r="P83" s="5" t="str">
        <f t="shared" si="3"/>
        <v>Member</v>
      </c>
    </row>
    <row r="84" spans="1:16" ht="13.15" x14ac:dyDescent="0.4">
      <c r="A84" s="5" t="s">
        <v>40</v>
      </c>
      <c r="B84" s="5" t="s">
        <v>2692</v>
      </c>
      <c r="C84" s="5" t="s">
        <v>2693</v>
      </c>
      <c r="D84" s="5" t="s">
        <v>2694</v>
      </c>
      <c r="E84" s="5" t="s">
        <v>17</v>
      </c>
      <c r="F84" s="5"/>
      <c r="G84" s="5"/>
      <c r="H84" s="5" t="s">
        <v>2695</v>
      </c>
      <c r="I84" s="5" t="s">
        <v>2696</v>
      </c>
      <c r="J84" s="5"/>
      <c r="K84" s="5" t="s">
        <v>2697</v>
      </c>
      <c r="L84" s="5"/>
      <c r="M84" s="5"/>
      <c r="N84" s="5"/>
      <c r="O84" s="5" t="str">
        <f t="shared" si="2"/>
        <v>Barbara  Gorayska</v>
      </c>
      <c r="P84" s="5" t="str">
        <f t="shared" si="3"/>
        <v>Member</v>
      </c>
    </row>
    <row r="85" spans="1:16" ht="13.15" x14ac:dyDescent="0.4">
      <c r="A85" s="5" t="s">
        <v>40</v>
      </c>
      <c r="B85" s="5" t="s">
        <v>2698</v>
      </c>
      <c r="C85" s="5" t="s">
        <v>2699</v>
      </c>
      <c r="D85" s="5" t="s">
        <v>2700</v>
      </c>
      <c r="E85" s="5" t="s">
        <v>2207</v>
      </c>
      <c r="F85" s="5"/>
      <c r="G85" s="5"/>
      <c r="H85" s="5" t="s">
        <v>2701</v>
      </c>
      <c r="I85" s="5" t="s">
        <v>2702</v>
      </c>
      <c r="J85" s="5"/>
      <c r="K85" s="5"/>
      <c r="L85" s="5">
        <v>7979848440</v>
      </c>
      <c r="M85" s="5"/>
      <c r="N85" s="5"/>
      <c r="O85" s="5" t="str">
        <f t="shared" si="2"/>
        <v>Becky Gouverneur</v>
      </c>
      <c r="P85" s="5" t="str">
        <f t="shared" si="3"/>
        <v>Member</v>
      </c>
    </row>
    <row r="86" spans="1:16" ht="13.15" x14ac:dyDescent="0.4">
      <c r="A86" s="5" t="s">
        <v>40</v>
      </c>
      <c r="B86" s="5" t="s">
        <v>2703</v>
      </c>
      <c r="C86" s="5" t="s">
        <v>2704</v>
      </c>
      <c r="D86" s="5" t="s">
        <v>2705</v>
      </c>
      <c r="E86" s="5" t="s">
        <v>2706</v>
      </c>
      <c r="F86" s="5" t="s">
        <v>2562</v>
      </c>
      <c r="G86" s="5" t="s">
        <v>20</v>
      </c>
      <c r="H86" s="5" t="s">
        <v>2707</v>
      </c>
      <c r="I86" s="5" t="s">
        <v>2708</v>
      </c>
      <c r="J86" s="5"/>
      <c r="K86" s="5" t="s">
        <v>2709</v>
      </c>
      <c r="L86" s="5"/>
      <c r="M86" s="5"/>
      <c r="N86" s="5"/>
      <c r="O86" s="5" t="str">
        <f t="shared" si="2"/>
        <v>Stephen Gray</v>
      </c>
      <c r="P86" s="5" t="str">
        <f t="shared" si="3"/>
        <v>Member</v>
      </c>
    </row>
    <row r="87" spans="1:16" ht="13.15" x14ac:dyDescent="0.4">
      <c r="A87" s="5" t="s">
        <v>16</v>
      </c>
      <c r="B87" s="5" t="s">
        <v>2710</v>
      </c>
      <c r="C87" s="5" t="s">
        <v>2711</v>
      </c>
      <c r="D87" s="5" t="s">
        <v>2712</v>
      </c>
      <c r="E87" s="5" t="s">
        <v>2713</v>
      </c>
      <c r="F87" s="5" t="s">
        <v>17</v>
      </c>
      <c r="G87" s="5"/>
      <c r="H87" s="5" t="s">
        <v>2714</v>
      </c>
      <c r="I87" s="5" t="s">
        <v>1493</v>
      </c>
      <c r="J87" s="5"/>
      <c r="K87" s="5"/>
      <c r="L87" s="5" t="s">
        <v>2715</v>
      </c>
      <c r="M87" s="5"/>
      <c r="N87" s="5"/>
      <c r="O87" s="5" t="str">
        <f t="shared" si="2"/>
        <v>Eirian  Griffiths</v>
      </c>
      <c r="P87" s="5" t="str">
        <f t="shared" si="3"/>
        <v>Member</v>
      </c>
    </row>
    <row r="88" spans="1:16" ht="13.15" x14ac:dyDescent="0.4">
      <c r="A88" s="5" t="s">
        <v>40</v>
      </c>
      <c r="B88" s="5" t="s">
        <v>2716</v>
      </c>
      <c r="C88" s="5" t="s">
        <v>2717</v>
      </c>
      <c r="D88" s="5" t="s">
        <v>2718</v>
      </c>
      <c r="E88" s="5" t="s">
        <v>23</v>
      </c>
      <c r="F88" s="5"/>
      <c r="G88" s="5"/>
      <c r="H88" s="5" t="s">
        <v>2719</v>
      </c>
      <c r="I88" s="5" t="s">
        <v>2720</v>
      </c>
      <c r="J88" s="5"/>
      <c r="K88" s="5" t="s">
        <v>2721</v>
      </c>
      <c r="L88" s="5" t="s">
        <v>2722</v>
      </c>
      <c r="M88" s="5"/>
      <c r="N88" s="5"/>
      <c r="O88" s="5" t="str">
        <f t="shared" si="2"/>
        <v>Bruno  Guastalla</v>
      </c>
      <c r="P88" s="5" t="str">
        <f t="shared" si="3"/>
        <v>Member</v>
      </c>
    </row>
    <row r="89" spans="1:16" ht="13.15" x14ac:dyDescent="0.4">
      <c r="A89" s="5" t="s">
        <v>40</v>
      </c>
      <c r="B89" s="5" t="s">
        <v>2723</v>
      </c>
      <c r="C89" s="5" t="s">
        <v>2724</v>
      </c>
      <c r="D89" s="5" t="s">
        <v>2725</v>
      </c>
      <c r="E89" s="5" t="s">
        <v>2267</v>
      </c>
      <c r="F89" s="5" t="s">
        <v>23</v>
      </c>
      <c r="G89" s="5"/>
      <c r="H89" s="5" t="s">
        <v>2726</v>
      </c>
      <c r="I89" s="5" t="s">
        <v>2727</v>
      </c>
      <c r="J89" s="5"/>
      <c r="K89" s="5" t="s">
        <v>2728</v>
      </c>
      <c r="L89" s="5"/>
      <c r="M89" s="5"/>
      <c r="N89" s="5"/>
      <c r="O89" s="5" t="str">
        <f t="shared" si="2"/>
        <v>James Hamilton</v>
      </c>
      <c r="P89" s="5" t="str">
        <f t="shared" si="3"/>
        <v>Member</v>
      </c>
    </row>
    <row r="90" spans="1:16" ht="13.15" x14ac:dyDescent="0.4">
      <c r="A90" s="5" t="s">
        <v>40</v>
      </c>
      <c r="B90" s="5" t="s">
        <v>2729</v>
      </c>
      <c r="C90" s="5" t="s">
        <v>2730</v>
      </c>
      <c r="D90" s="5" t="s">
        <v>2731</v>
      </c>
      <c r="E90" s="5" t="s">
        <v>2216</v>
      </c>
      <c r="F90" s="5"/>
      <c r="G90" s="5"/>
      <c r="H90" s="5" t="s">
        <v>2732</v>
      </c>
      <c r="I90" s="5" t="s">
        <v>2733</v>
      </c>
      <c r="J90" s="5"/>
      <c r="K90" s="5" t="s">
        <v>2734</v>
      </c>
      <c r="L90" s="5" t="s">
        <v>2735</v>
      </c>
      <c r="M90" s="5"/>
      <c r="N90" s="5"/>
      <c r="O90" s="5" t="str">
        <f t="shared" si="2"/>
        <v>Lucy Hartley</v>
      </c>
      <c r="P90" s="5" t="str">
        <f t="shared" si="3"/>
        <v>Member</v>
      </c>
    </row>
    <row r="91" spans="1:16" ht="13.15" x14ac:dyDescent="0.4">
      <c r="A91" s="5" t="s">
        <v>2203</v>
      </c>
      <c r="B91" s="5" t="s">
        <v>2736</v>
      </c>
      <c r="C91" s="5" t="s">
        <v>2737</v>
      </c>
      <c r="D91" s="5" t="s">
        <v>2738</v>
      </c>
      <c r="E91" s="5" t="s">
        <v>2739</v>
      </c>
      <c r="F91" s="5"/>
      <c r="G91" s="5" t="s">
        <v>2267</v>
      </c>
      <c r="H91" s="5" t="s">
        <v>2740</v>
      </c>
      <c r="I91" s="5" t="s">
        <v>2741</v>
      </c>
      <c r="J91" s="5"/>
      <c r="K91" s="5"/>
      <c r="L91" s="5" t="s">
        <v>2742</v>
      </c>
      <c r="M91" s="5" t="s">
        <v>2203</v>
      </c>
      <c r="N91" s="5"/>
      <c r="O91" s="5" t="str">
        <f t="shared" si="2"/>
        <v>Gill Heaton</v>
      </c>
      <c r="P91" s="5" t="str">
        <f t="shared" si="3"/>
        <v>Member</v>
      </c>
    </row>
    <row r="92" spans="1:16" ht="13.15" x14ac:dyDescent="0.4">
      <c r="A92" s="5" t="s">
        <v>40</v>
      </c>
      <c r="B92" s="5" t="s">
        <v>2743</v>
      </c>
      <c r="C92" s="5" t="s">
        <v>2744</v>
      </c>
      <c r="D92" s="5" t="s">
        <v>2745</v>
      </c>
      <c r="E92" s="5" t="s">
        <v>23</v>
      </c>
      <c r="F92" s="5"/>
      <c r="G92" s="5"/>
      <c r="H92" s="5" t="s">
        <v>2746</v>
      </c>
      <c r="I92" s="5" t="s">
        <v>2747</v>
      </c>
      <c r="J92" s="5" t="s">
        <v>2748</v>
      </c>
      <c r="K92" s="5"/>
      <c r="L92" s="5" t="s">
        <v>2749</v>
      </c>
      <c r="M92" s="5"/>
      <c r="N92" s="5"/>
      <c r="O92" s="5" t="str">
        <f t="shared" si="2"/>
        <v>Elena Henshaw</v>
      </c>
      <c r="P92" s="5" t="str">
        <f t="shared" si="3"/>
        <v>Member</v>
      </c>
    </row>
    <row r="93" spans="1:16" ht="13.15" x14ac:dyDescent="0.4">
      <c r="A93" s="5" t="s">
        <v>40</v>
      </c>
      <c r="B93" s="5" t="s">
        <v>2237</v>
      </c>
      <c r="C93" s="5" t="s">
        <v>2750</v>
      </c>
      <c r="D93" s="5" t="s">
        <v>2751</v>
      </c>
      <c r="E93" s="5" t="s">
        <v>2752</v>
      </c>
      <c r="F93" s="5" t="s">
        <v>2753</v>
      </c>
      <c r="G93" s="5" t="s">
        <v>20</v>
      </c>
      <c r="H93" s="5" t="s">
        <v>2754</v>
      </c>
      <c r="I93" s="5" t="s">
        <v>2755</v>
      </c>
      <c r="J93" s="5"/>
      <c r="K93" s="5" t="s">
        <v>2756</v>
      </c>
      <c r="L93" s="5"/>
      <c r="M93" s="5"/>
      <c r="N93" s="5"/>
      <c r="O93" s="5" t="str">
        <f t="shared" si="2"/>
        <v>Andrea Hewes</v>
      </c>
      <c r="P93" s="5" t="str">
        <f t="shared" si="3"/>
        <v>Member</v>
      </c>
    </row>
    <row r="94" spans="1:16" ht="13.15" x14ac:dyDescent="0.4">
      <c r="A94" s="5" t="s">
        <v>40</v>
      </c>
      <c r="B94" s="5" t="s">
        <v>2757</v>
      </c>
      <c r="C94" s="5" t="s">
        <v>2758</v>
      </c>
      <c r="D94" s="5" t="s">
        <v>2759</v>
      </c>
      <c r="E94" s="5" t="s">
        <v>2760</v>
      </c>
      <c r="F94" s="5" t="s">
        <v>2761</v>
      </c>
      <c r="G94" s="5" t="s">
        <v>20</v>
      </c>
      <c r="H94" s="5" t="s">
        <v>2762</v>
      </c>
      <c r="I94" s="5" t="s">
        <v>2763</v>
      </c>
      <c r="J94" s="5" t="s">
        <v>2764</v>
      </c>
      <c r="K94" s="5"/>
      <c r="L94" s="5" t="s">
        <v>2765</v>
      </c>
      <c r="M94" s="5"/>
      <c r="N94" s="5"/>
      <c r="O94" s="5" t="str">
        <f t="shared" si="2"/>
        <v>Antony Hinchliffe</v>
      </c>
      <c r="P94" s="5" t="str">
        <f t="shared" si="3"/>
        <v>Member</v>
      </c>
    </row>
    <row r="95" spans="1:16" ht="13.15" x14ac:dyDescent="0.4">
      <c r="A95" s="5" t="s">
        <v>40</v>
      </c>
      <c r="B95" s="5" t="s">
        <v>2766</v>
      </c>
      <c r="C95" s="5" t="s">
        <v>2767</v>
      </c>
      <c r="D95" s="5" t="s">
        <v>2768</v>
      </c>
      <c r="E95" s="5" t="s">
        <v>23</v>
      </c>
      <c r="F95" s="5"/>
      <c r="G95" s="5"/>
      <c r="H95" s="5" t="s">
        <v>2769</v>
      </c>
      <c r="I95" s="5" t="s">
        <v>2770</v>
      </c>
      <c r="J95" s="5"/>
      <c r="K95" s="5"/>
      <c r="L95" s="5" t="s">
        <v>2771</v>
      </c>
      <c r="M95" s="5"/>
      <c r="N95" s="5"/>
      <c r="O95" s="5" t="str">
        <f t="shared" si="2"/>
        <v>Kate Hipkiss</v>
      </c>
      <c r="P95" s="5" t="str">
        <f t="shared" si="3"/>
        <v>Member</v>
      </c>
    </row>
    <row r="96" spans="1:16" ht="13.15" x14ac:dyDescent="0.4">
      <c r="A96" s="5" t="s">
        <v>40</v>
      </c>
      <c r="B96" s="5" t="s">
        <v>2772</v>
      </c>
      <c r="C96" s="5" t="s">
        <v>2773</v>
      </c>
      <c r="D96" s="5" t="s">
        <v>2774</v>
      </c>
      <c r="E96" s="5" t="s">
        <v>2775</v>
      </c>
      <c r="F96" s="5" t="s">
        <v>17</v>
      </c>
      <c r="G96" s="5"/>
      <c r="H96" s="5" t="s">
        <v>2776</v>
      </c>
      <c r="I96" s="5" t="s">
        <v>2777</v>
      </c>
      <c r="J96" s="5"/>
      <c r="K96" s="5" t="s">
        <v>2778</v>
      </c>
      <c r="L96" s="5"/>
      <c r="M96" s="5"/>
      <c r="N96" s="5"/>
      <c r="O96" s="5" t="str">
        <f t="shared" si="2"/>
        <v>Margot  Hitch</v>
      </c>
      <c r="P96" s="5" t="str">
        <f t="shared" si="3"/>
        <v>Member</v>
      </c>
    </row>
    <row r="97" spans="1:16" ht="13.15" x14ac:dyDescent="0.4">
      <c r="A97" s="5" t="s">
        <v>40</v>
      </c>
      <c r="B97" s="5" t="s">
        <v>2779</v>
      </c>
      <c r="C97" s="5" t="s">
        <v>2780</v>
      </c>
      <c r="D97" s="5" t="s">
        <v>2781</v>
      </c>
      <c r="E97" s="5" t="s">
        <v>2782</v>
      </c>
      <c r="F97" s="5" t="s">
        <v>2562</v>
      </c>
      <c r="G97" s="5" t="s">
        <v>20</v>
      </c>
      <c r="H97" s="5" t="s">
        <v>2783</v>
      </c>
      <c r="I97" s="5" t="s">
        <v>2784</v>
      </c>
      <c r="J97" s="5"/>
      <c r="K97" s="5" t="s">
        <v>2785</v>
      </c>
      <c r="L97" s="5"/>
      <c r="M97" s="5"/>
      <c r="N97" s="5"/>
      <c r="O97" s="5" t="str">
        <f t="shared" si="2"/>
        <v>Beatrice Hoffman</v>
      </c>
      <c r="P97" s="5" t="str">
        <f t="shared" si="3"/>
        <v>Member</v>
      </c>
    </row>
    <row r="98" spans="1:16" ht="13.15" x14ac:dyDescent="0.4">
      <c r="A98" s="5" t="s">
        <v>40</v>
      </c>
      <c r="B98" s="5" t="s">
        <v>2786</v>
      </c>
      <c r="C98" s="5" t="s">
        <v>2787</v>
      </c>
      <c r="D98" s="5" t="s">
        <v>2788</v>
      </c>
      <c r="E98" s="5" t="s">
        <v>2267</v>
      </c>
      <c r="F98" s="5" t="s">
        <v>20</v>
      </c>
      <c r="G98" s="5"/>
      <c r="H98" s="5" t="s">
        <v>2789</v>
      </c>
      <c r="I98" s="5" t="s">
        <v>2790</v>
      </c>
      <c r="J98" s="5"/>
      <c r="K98" s="5" t="s">
        <v>2791</v>
      </c>
      <c r="L98" s="5" t="s">
        <v>2792</v>
      </c>
      <c r="M98" s="5"/>
      <c r="N98" s="5"/>
      <c r="O98" s="5" t="str">
        <f t="shared" si="2"/>
        <v>Ann Holland</v>
      </c>
      <c r="P98" s="5" t="str">
        <f t="shared" si="3"/>
        <v>Member</v>
      </c>
    </row>
    <row r="99" spans="1:16" ht="13.15" x14ac:dyDescent="0.4">
      <c r="A99" s="5" t="s">
        <v>34</v>
      </c>
      <c r="B99" s="5" t="s">
        <v>2546</v>
      </c>
      <c r="C99" s="5" t="s">
        <v>2793</v>
      </c>
      <c r="D99" s="5" t="s">
        <v>2794</v>
      </c>
      <c r="E99" s="5" t="s">
        <v>23</v>
      </c>
      <c r="F99" s="5"/>
      <c r="G99" s="5"/>
      <c r="H99" s="5" t="s">
        <v>2795</v>
      </c>
      <c r="I99" s="5" t="s">
        <v>2796</v>
      </c>
      <c r="J99" s="5" t="s">
        <v>2797</v>
      </c>
      <c r="K99" s="5" t="s">
        <v>2798</v>
      </c>
      <c r="L99" s="5"/>
      <c r="M99" s="5"/>
      <c r="N99" s="5"/>
      <c r="O99" s="5" t="str">
        <f t="shared" si="2"/>
        <v>Jane Hope</v>
      </c>
      <c r="P99" s="5" t="str">
        <f t="shared" si="3"/>
        <v>Member</v>
      </c>
    </row>
    <row r="100" spans="1:16" ht="13.15" x14ac:dyDescent="0.4">
      <c r="A100" s="5" t="s">
        <v>40</v>
      </c>
      <c r="B100" s="5" t="s">
        <v>2799</v>
      </c>
      <c r="C100" s="5" t="s">
        <v>2793</v>
      </c>
      <c r="D100" s="5" t="s">
        <v>2794</v>
      </c>
      <c r="E100" s="5" t="s">
        <v>23</v>
      </c>
      <c r="F100" s="5"/>
      <c r="G100" s="5"/>
      <c r="H100" s="5" t="s">
        <v>2795</v>
      </c>
      <c r="I100" s="5" t="s">
        <v>2800</v>
      </c>
      <c r="J100" s="5"/>
      <c r="K100" s="5" t="s">
        <v>2798</v>
      </c>
      <c r="L100" s="5"/>
      <c r="M100" s="5"/>
      <c r="N100" s="5"/>
      <c r="O100" s="5" t="str">
        <f t="shared" si="2"/>
        <v>Ben Hope</v>
      </c>
      <c r="P100" s="5" t="str">
        <f t="shared" si="3"/>
        <v>Member</v>
      </c>
    </row>
    <row r="101" spans="1:16" ht="13.15" x14ac:dyDescent="0.4">
      <c r="A101" s="5" t="s">
        <v>16</v>
      </c>
      <c r="B101" s="5" t="s">
        <v>2801</v>
      </c>
      <c r="C101" s="5" t="s">
        <v>2802</v>
      </c>
      <c r="D101" s="5" t="s">
        <v>2803</v>
      </c>
      <c r="E101" s="5" t="s">
        <v>2804</v>
      </c>
      <c r="F101" s="5"/>
      <c r="G101" s="5"/>
      <c r="H101" s="5" t="s">
        <v>2805</v>
      </c>
      <c r="I101" s="5" t="s">
        <v>1535</v>
      </c>
      <c r="J101" s="5"/>
      <c r="K101" s="5"/>
      <c r="L101" s="5">
        <v>7787990716</v>
      </c>
      <c r="M101" s="5"/>
      <c r="N101" s="5"/>
      <c r="O101" s="5" t="str">
        <f t="shared" si="2"/>
        <v>Charlotte Houlihan</v>
      </c>
      <c r="P101" s="5" t="str">
        <f t="shared" si="3"/>
        <v>Member</v>
      </c>
    </row>
    <row r="102" spans="1:16" ht="13.15" x14ac:dyDescent="0.4">
      <c r="A102" s="5"/>
      <c r="B102" s="5" t="s">
        <v>2211</v>
      </c>
      <c r="C102" s="5" t="s">
        <v>2806</v>
      </c>
      <c r="D102" s="5" t="s">
        <v>2807</v>
      </c>
      <c r="E102" s="5" t="s">
        <v>2808</v>
      </c>
      <c r="F102" s="5" t="s">
        <v>2809</v>
      </c>
      <c r="G102" s="5"/>
      <c r="H102" s="5" t="s">
        <v>2810</v>
      </c>
      <c r="I102" s="5" t="s">
        <v>2811</v>
      </c>
      <c r="J102" s="5"/>
      <c r="K102" s="5"/>
      <c r="L102" s="5">
        <v>7961036489</v>
      </c>
      <c r="M102" s="5"/>
      <c r="N102" s="5"/>
      <c r="O102" s="5" t="str">
        <f t="shared" si="2"/>
        <v>Jenny Huggett</v>
      </c>
      <c r="P102" s="5" t="str">
        <f t="shared" si="3"/>
        <v>Member</v>
      </c>
    </row>
    <row r="103" spans="1:16" ht="13.15" x14ac:dyDescent="0.4">
      <c r="A103" s="5" t="s">
        <v>40</v>
      </c>
      <c r="B103" s="5" t="s">
        <v>46</v>
      </c>
      <c r="C103" s="5" t="s">
        <v>47</v>
      </c>
      <c r="D103" s="5" t="s">
        <v>2812</v>
      </c>
      <c r="E103" s="5" t="s">
        <v>2813</v>
      </c>
      <c r="F103" s="5" t="s">
        <v>2814</v>
      </c>
      <c r="G103" s="5"/>
      <c r="H103" s="5" t="s">
        <v>2815</v>
      </c>
      <c r="I103" s="5" t="s">
        <v>2816</v>
      </c>
      <c r="J103" s="5"/>
      <c r="K103" s="5"/>
      <c r="L103" s="5">
        <v>7974085924</v>
      </c>
      <c r="M103" s="5"/>
      <c r="N103" s="5"/>
      <c r="O103" s="5" t="str">
        <f t="shared" si="2"/>
        <v>Angie Hunt</v>
      </c>
      <c r="P103" s="5" t="str">
        <f t="shared" si="3"/>
        <v>Member</v>
      </c>
    </row>
    <row r="104" spans="1:16" ht="13.15" x14ac:dyDescent="0.4">
      <c r="A104" s="5" t="s">
        <v>40</v>
      </c>
      <c r="B104" s="5" t="s">
        <v>2817</v>
      </c>
      <c r="C104" s="5" t="s">
        <v>2818</v>
      </c>
      <c r="D104" s="5" t="s">
        <v>2819</v>
      </c>
      <c r="E104" s="5" t="s">
        <v>2820</v>
      </c>
      <c r="F104" s="5" t="s">
        <v>2821</v>
      </c>
      <c r="G104" s="5" t="s">
        <v>20</v>
      </c>
      <c r="H104" s="5" t="s">
        <v>2822</v>
      </c>
      <c r="I104" s="5" t="s">
        <v>2823</v>
      </c>
      <c r="J104" s="5"/>
      <c r="K104" s="5" t="s">
        <v>2824</v>
      </c>
      <c r="L104" s="5" t="s">
        <v>2825</v>
      </c>
      <c r="M104" s="5"/>
      <c r="N104" s="5"/>
      <c r="O104" s="5" t="str">
        <f t="shared" si="2"/>
        <v>Alex Hyde</v>
      </c>
      <c r="P104" s="5" t="str">
        <f t="shared" si="3"/>
        <v>Member</v>
      </c>
    </row>
    <row r="105" spans="1:16" ht="13.15" x14ac:dyDescent="0.4">
      <c r="A105" s="5" t="s">
        <v>2203</v>
      </c>
      <c r="B105" s="5" t="s">
        <v>38</v>
      </c>
      <c r="C105" s="5" t="s">
        <v>39</v>
      </c>
      <c r="D105" s="5" t="s">
        <v>2826</v>
      </c>
      <c r="E105" s="5"/>
      <c r="F105" s="5"/>
      <c r="G105" s="5" t="s">
        <v>2827</v>
      </c>
      <c r="H105" s="5" t="s">
        <v>2828</v>
      </c>
      <c r="I105" s="5" t="s">
        <v>2829</v>
      </c>
      <c r="J105" s="5"/>
      <c r="K105" s="5"/>
      <c r="L105" s="5" t="s">
        <v>2830</v>
      </c>
      <c r="M105" s="5" t="s">
        <v>2203</v>
      </c>
      <c r="N105" s="5"/>
      <c r="O105" s="5" t="str">
        <f t="shared" si="2"/>
        <v>Marian Hyland</v>
      </c>
      <c r="P105" s="5" t="str">
        <f t="shared" si="3"/>
        <v>Member</v>
      </c>
    </row>
    <row r="106" spans="1:16" ht="13.15" x14ac:dyDescent="0.4">
      <c r="A106" s="5" t="s">
        <v>40</v>
      </c>
      <c r="B106" s="5" t="s">
        <v>2831</v>
      </c>
      <c r="C106" s="5" t="s">
        <v>2832</v>
      </c>
      <c r="D106" s="5" t="s">
        <v>2833</v>
      </c>
      <c r="E106" s="5" t="s">
        <v>2834</v>
      </c>
      <c r="F106" s="5" t="s">
        <v>2562</v>
      </c>
      <c r="G106" s="5" t="s">
        <v>2216</v>
      </c>
      <c r="H106" s="5" t="s">
        <v>2835</v>
      </c>
      <c r="I106" s="5" t="s">
        <v>2836</v>
      </c>
      <c r="J106" s="5"/>
      <c r="K106" s="5" t="s">
        <v>2837</v>
      </c>
      <c r="L106" s="5"/>
      <c r="M106" s="5"/>
      <c r="N106" s="5"/>
      <c r="O106" s="5" t="str">
        <f t="shared" si="2"/>
        <v>Kathleen  Hyndman</v>
      </c>
      <c r="P106" s="5" t="str">
        <f t="shared" si="3"/>
        <v>Member</v>
      </c>
    </row>
    <row r="107" spans="1:16" ht="13.15" x14ac:dyDescent="0.4">
      <c r="A107" s="5" t="s">
        <v>16</v>
      </c>
      <c r="B107" s="5" t="s">
        <v>25</v>
      </c>
      <c r="C107" s="5" t="s">
        <v>26</v>
      </c>
      <c r="D107" s="5" t="s">
        <v>2838</v>
      </c>
      <c r="E107" s="5" t="s">
        <v>2839</v>
      </c>
      <c r="F107" s="5" t="s">
        <v>23</v>
      </c>
      <c r="G107" s="5"/>
      <c r="H107" s="5" t="s">
        <v>2840</v>
      </c>
      <c r="I107" s="5" t="s">
        <v>2841</v>
      </c>
      <c r="J107" s="5"/>
      <c r="K107" s="5" t="s">
        <v>2842</v>
      </c>
      <c r="L107" s="5" t="s">
        <v>2843</v>
      </c>
      <c r="M107" s="5"/>
      <c r="N107" s="5"/>
      <c r="O107" s="5" t="str">
        <f t="shared" si="2"/>
        <v>Kassandra Isaacson</v>
      </c>
      <c r="P107" s="5" t="str">
        <f t="shared" si="3"/>
        <v>Member</v>
      </c>
    </row>
    <row r="108" spans="1:16" ht="13.15" x14ac:dyDescent="0.4">
      <c r="A108" s="5" t="s">
        <v>40</v>
      </c>
      <c r="B108" s="5" t="s">
        <v>2844</v>
      </c>
      <c r="C108" s="5" t="s">
        <v>2845</v>
      </c>
      <c r="D108" s="5" t="s">
        <v>2846</v>
      </c>
      <c r="E108" s="5" t="s">
        <v>17</v>
      </c>
      <c r="F108" s="5"/>
      <c r="G108" s="5"/>
      <c r="H108" s="5" t="s">
        <v>2847</v>
      </c>
      <c r="I108" s="5" t="s">
        <v>1508</v>
      </c>
      <c r="J108" s="5"/>
      <c r="K108" s="5" t="s">
        <v>2848</v>
      </c>
      <c r="L108" s="5"/>
      <c r="M108" s="5"/>
      <c r="N108" s="5"/>
      <c r="O108" s="5" t="str">
        <f t="shared" si="2"/>
        <v>Kay Jamieson</v>
      </c>
      <c r="P108" s="5" t="str">
        <f t="shared" si="3"/>
        <v>Member</v>
      </c>
    </row>
    <row r="109" spans="1:16" ht="13.15" x14ac:dyDescent="0.4">
      <c r="A109" s="5" t="s">
        <v>16</v>
      </c>
      <c r="B109" s="5" t="s">
        <v>2849</v>
      </c>
      <c r="C109" s="5" t="s">
        <v>2850</v>
      </c>
      <c r="D109" s="5" t="s">
        <v>2851</v>
      </c>
      <c r="E109" s="5" t="s">
        <v>2852</v>
      </c>
      <c r="F109" s="5" t="s">
        <v>2580</v>
      </c>
      <c r="G109" s="5" t="s">
        <v>2216</v>
      </c>
      <c r="H109" s="5" t="s">
        <v>2853</v>
      </c>
      <c r="I109" s="5" t="s">
        <v>2854</v>
      </c>
      <c r="J109" s="5"/>
      <c r="K109" s="5" t="s">
        <v>2855</v>
      </c>
      <c r="L109" s="5" t="s">
        <v>2856</v>
      </c>
      <c r="M109" s="5"/>
      <c r="N109" s="5"/>
      <c r="O109" s="5" t="str">
        <f t="shared" si="2"/>
        <v>Christine Jones</v>
      </c>
      <c r="P109" s="5" t="str">
        <f t="shared" si="3"/>
        <v>Member</v>
      </c>
    </row>
    <row r="110" spans="1:16" ht="13.15" x14ac:dyDescent="0.4">
      <c r="A110" s="5" t="s">
        <v>40</v>
      </c>
      <c r="B110" s="5" t="s">
        <v>2857</v>
      </c>
      <c r="C110" s="5" t="s">
        <v>2850</v>
      </c>
      <c r="D110" s="5" t="s">
        <v>2858</v>
      </c>
      <c r="E110" s="5" t="s">
        <v>2859</v>
      </c>
      <c r="F110" s="5" t="s">
        <v>2860</v>
      </c>
      <c r="G110" s="5" t="s">
        <v>23</v>
      </c>
      <c r="H110" s="5" t="s">
        <v>2861</v>
      </c>
      <c r="I110" s="5" t="s">
        <v>2862</v>
      </c>
      <c r="J110" s="5" t="s">
        <v>2863</v>
      </c>
      <c r="K110" s="5" t="s">
        <v>2864</v>
      </c>
      <c r="L110" s="5" t="s">
        <v>2865</v>
      </c>
      <c r="M110" s="5"/>
      <c r="N110" s="5"/>
      <c r="O110" s="5" t="str">
        <f t="shared" si="2"/>
        <v>Beverley Jones</v>
      </c>
      <c r="P110" s="5" t="str">
        <f t="shared" si="3"/>
        <v>Member</v>
      </c>
    </row>
    <row r="111" spans="1:16" ht="13.15" x14ac:dyDescent="0.4">
      <c r="A111" s="5" t="s">
        <v>40</v>
      </c>
      <c r="B111" s="5" t="s">
        <v>2290</v>
      </c>
      <c r="C111" s="5" t="s">
        <v>2850</v>
      </c>
      <c r="D111" s="5" t="s">
        <v>2866</v>
      </c>
      <c r="E111" s="5" t="s">
        <v>23</v>
      </c>
      <c r="F111" s="5"/>
      <c r="G111" s="5"/>
      <c r="H111" s="5" t="s">
        <v>2867</v>
      </c>
      <c r="I111" s="5" t="s">
        <v>2868</v>
      </c>
      <c r="J111" s="5"/>
      <c r="K111" s="5" t="s">
        <v>2869</v>
      </c>
      <c r="L111" s="5"/>
      <c r="M111" s="5"/>
      <c r="N111" s="5"/>
      <c r="O111" s="5" t="str">
        <f t="shared" si="2"/>
        <v>David Jones</v>
      </c>
      <c r="P111" s="5" t="str">
        <f t="shared" si="3"/>
        <v>Member</v>
      </c>
    </row>
    <row r="112" spans="1:16" ht="13.15" x14ac:dyDescent="0.4">
      <c r="A112" s="5"/>
      <c r="B112" s="5" t="s">
        <v>2870</v>
      </c>
      <c r="C112" s="5" t="s">
        <v>2850</v>
      </c>
      <c r="D112" s="5" t="s">
        <v>2871</v>
      </c>
      <c r="E112" s="5" t="s">
        <v>2287</v>
      </c>
      <c r="F112" s="5"/>
      <c r="G112" s="5"/>
      <c r="H112" s="5" t="s">
        <v>2872</v>
      </c>
      <c r="I112" s="5" t="s">
        <v>1447</v>
      </c>
      <c r="J112" s="5"/>
      <c r="K112" s="5"/>
      <c r="L112" s="5">
        <v>7583703416</v>
      </c>
      <c r="M112" s="5"/>
      <c r="N112" s="5"/>
      <c r="O112" s="5" t="str">
        <f t="shared" si="2"/>
        <v>Myrica Jones</v>
      </c>
      <c r="P112" s="5" t="str">
        <f t="shared" si="3"/>
        <v>Member</v>
      </c>
    </row>
    <row r="113" spans="1:16" ht="13.15" x14ac:dyDescent="0.4">
      <c r="A113" s="5"/>
      <c r="B113" s="5" t="s">
        <v>28</v>
      </c>
      <c r="C113" s="5" t="s">
        <v>2873</v>
      </c>
      <c r="D113" s="5" t="s">
        <v>2874</v>
      </c>
      <c r="E113" s="5" t="s">
        <v>2875</v>
      </c>
      <c r="F113" s="5" t="s">
        <v>2876</v>
      </c>
      <c r="G113" s="5"/>
      <c r="H113" s="5" t="s">
        <v>2877</v>
      </c>
      <c r="I113" s="5" t="s">
        <v>1514</v>
      </c>
      <c r="J113" s="5"/>
      <c r="K113" s="5"/>
      <c r="L113" s="5">
        <v>1296733200</v>
      </c>
      <c r="M113" s="5"/>
      <c r="N113" s="5"/>
      <c r="O113" s="5" t="str">
        <f t="shared" si="2"/>
        <v>Peter Keegan</v>
      </c>
      <c r="P113" s="5" t="str">
        <f t="shared" si="3"/>
        <v>Member</v>
      </c>
    </row>
    <row r="114" spans="1:16" ht="13.15" x14ac:dyDescent="0.4">
      <c r="A114" s="5" t="s">
        <v>40</v>
      </c>
      <c r="B114" s="5" t="s">
        <v>2546</v>
      </c>
      <c r="C114" s="5" t="s">
        <v>2878</v>
      </c>
      <c r="D114" s="5" t="s">
        <v>2879</v>
      </c>
      <c r="E114" s="5" t="s">
        <v>17</v>
      </c>
      <c r="F114" s="5"/>
      <c r="G114" s="5"/>
      <c r="H114" s="5" t="s">
        <v>2880</v>
      </c>
      <c r="I114" s="5" t="s">
        <v>2881</v>
      </c>
      <c r="J114" s="5"/>
      <c r="K114" s="5" t="s">
        <v>2882</v>
      </c>
      <c r="L114" s="5"/>
      <c r="M114" s="5"/>
      <c r="N114" s="5"/>
      <c r="O114" s="5" t="str">
        <f t="shared" si="2"/>
        <v>Jane Kelly</v>
      </c>
      <c r="P114" s="5" t="str">
        <f t="shared" si="3"/>
        <v>Member</v>
      </c>
    </row>
    <row r="115" spans="1:16" ht="13.15" x14ac:dyDescent="0.4">
      <c r="A115" s="5" t="s">
        <v>40</v>
      </c>
      <c r="B115" s="5" t="s">
        <v>2883</v>
      </c>
      <c r="C115" s="5" t="s">
        <v>2884</v>
      </c>
      <c r="D115" s="5" t="s">
        <v>2885</v>
      </c>
      <c r="E115" s="5" t="s">
        <v>23</v>
      </c>
      <c r="F115" s="5"/>
      <c r="G115" s="5"/>
      <c r="H115" s="5" t="s">
        <v>2886</v>
      </c>
      <c r="I115" s="5" t="s">
        <v>2887</v>
      </c>
      <c r="J115" s="5" t="s">
        <v>2888</v>
      </c>
      <c r="K115" s="5" t="s">
        <v>2889</v>
      </c>
      <c r="L115" s="5"/>
      <c r="M115" s="5"/>
      <c r="N115" s="5"/>
      <c r="O115" s="5" t="str">
        <f t="shared" si="2"/>
        <v>Rahima Kenner</v>
      </c>
      <c r="P115" s="5" t="str">
        <f t="shared" si="3"/>
        <v>Member</v>
      </c>
    </row>
    <row r="116" spans="1:16" ht="13.15" x14ac:dyDescent="0.4">
      <c r="A116" s="5" t="s">
        <v>16</v>
      </c>
      <c r="B116" s="5" t="s">
        <v>2890</v>
      </c>
      <c r="C116" s="5" t="s">
        <v>2891</v>
      </c>
      <c r="D116" s="5" t="s">
        <v>2892</v>
      </c>
      <c r="E116" s="5" t="s">
        <v>2893</v>
      </c>
      <c r="F116" s="5" t="s">
        <v>27</v>
      </c>
      <c r="G116" s="5"/>
      <c r="H116" s="5" t="s">
        <v>2894</v>
      </c>
      <c r="I116" s="5" t="s">
        <v>1421</v>
      </c>
      <c r="J116" s="5" t="s">
        <v>2895</v>
      </c>
      <c r="K116" s="5" t="s">
        <v>2896</v>
      </c>
      <c r="L116" s="5" t="s">
        <v>2897</v>
      </c>
      <c r="M116" s="5"/>
      <c r="N116" s="5"/>
      <c r="O116" s="5" t="str">
        <f t="shared" si="2"/>
        <v>Lin Kerr</v>
      </c>
      <c r="P116" s="5" t="str">
        <f t="shared" si="3"/>
        <v>Member</v>
      </c>
    </row>
    <row r="117" spans="1:16" ht="13.15" x14ac:dyDescent="0.4">
      <c r="A117" s="5" t="s">
        <v>40</v>
      </c>
      <c r="B117" s="5" t="s">
        <v>2277</v>
      </c>
      <c r="C117" s="5" t="s">
        <v>2898</v>
      </c>
      <c r="D117" s="5" t="s">
        <v>2899</v>
      </c>
      <c r="E117" s="5" t="s">
        <v>17</v>
      </c>
      <c r="F117" s="5"/>
      <c r="G117" s="5"/>
      <c r="H117" s="5" t="s">
        <v>2900</v>
      </c>
      <c r="I117" s="5" t="s">
        <v>2901</v>
      </c>
      <c r="J117" s="5"/>
      <c r="K117" s="5">
        <v>1865556092</v>
      </c>
      <c r="L117" s="5"/>
      <c r="M117" s="5"/>
      <c r="N117" s="5"/>
      <c r="O117" s="5" t="str">
        <f t="shared" si="2"/>
        <v>Alan Kestner</v>
      </c>
      <c r="P117" s="5" t="str">
        <f t="shared" si="3"/>
        <v>Member</v>
      </c>
    </row>
    <row r="118" spans="1:16" ht="13.15" x14ac:dyDescent="0.4">
      <c r="A118" s="5" t="s">
        <v>40</v>
      </c>
      <c r="B118" s="5" t="s">
        <v>2277</v>
      </c>
      <c r="C118" s="5" t="s">
        <v>2902</v>
      </c>
      <c r="D118" s="5" t="s">
        <v>2903</v>
      </c>
      <c r="E118" s="5" t="s">
        <v>2323</v>
      </c>
      <c r="F118" s="5"/>
      <c r="G118" s="5" t="s">
        <v>2216</v>
      </c>
      <c r="H118" s="5" t="s">
        <v>2904</v>
      </c>
      <c r="I118" s="5" t="s">
        <v>2905</v>
      </c>
      <c r="J118" s="5" t="s">
        <v>2906</v>
      </c>
      <c r="K118" s="5" t="s">
        <v>2907</v>
      </c>
      <c r="L118" s="5" t="s">
        <v>2908</v>
      </c>
      <c r="M118" s="5"/>
      <c r="N118" s="5"/>
      <c r="O118" s="5" t="str">
        <f t="shared" si="2"/>
        <v>Alan Kidd</v>
      </c>
      <c r="P118" s="5" t="str">
        <f t="shared" si="3"/>
        <v>Member</v>
      </c>
    </row>
    <row r="119" spans="1:16" ht="13.15" x14ac:dyDescent="0.4">
      <c r="A119" s="5"/>
      <c r="B119" s="5" t="s">
        <v>2346</v>
      </c>
      <c r="C119" s="5" t="s">
        <v>2909</v>
      </c>
      <c r="D119" s="5" t="s">
        <v>2910</v>
      </c>
      <c r="E119" s="5" t="s">
        <v>2911</v>
      </c>
      <c r="F119" s="5" t="s">
        <v>2267</v>
      </c>
      <c r="G119" s="5"/>
      <c r="H119" s="5" t="s">
        <v>2912</v>
      </c>
      <c r="I119" s="5" t="s">
        <v>1482</v>
      </c>
      <c r="J119" s="5"/>
      <c r="K119" s="5"/>
      <c r="L119" s="5" t="s">
        <v>2913</v>
      </c>
      <c r="M119" s="5"/>
      <c r="N119" s="5"/>
      <c r="O119" s="5" t="str">
        <f t="shared" si="2"/>
        <v>Sally Kimminau-Jobling</v>
      </c>
      <c r="P119" s="5" t="str">
        <f t="shared" si="3"/>
        <v>Member</v>
      </c>
    </row>
    <row r="120" spans="1:16" ht="13.15" x14ac:dyDescent="0.4">
      <c r="A120" s="5" t="s">
        <v>40</v>
      </c>
      <c r="B120" s="5" t="s">
        <v>33</v>
      </c>
      <c r="C120" s="5" t="s">
        <v>48</v>
      </c>
      <c r="D120" s="5" t="s">
        <v>2914</v>
      </c>
      <c r="E120" s="5" t="s">
        <v>2240</v>
      </c>
      <c r="F120" s="5"/>
      <c r="G120" s="5" t="s">
        <v>20</v>
      </c>
      <c r="H120" s="5" t="s">
        <v>2915</v>
      </c>
      <c r="I120" s="5" t="s">
        <v>2916</v>
      </c>
      <c r="J120" s="5"/>
      <c r="K120" s="5" t="s">
        <v>2917</v>
      </c>
      <c r="L120" s="5" t="s">
        <v>2918</v>
      </c>
      <c r="M120" s="5"/>
      <c r="N120" s="5"/>
      <c r="O120" s="5" t="str">
        <f t="shared" si="2"/>
        <v>Caroline King</v>
      </c>
      <c r="P120" s="5" t="str">
        <f t="shared" si="3"/>
        <v>Member</v>
      </c>
    </row>
    <row r="121" spans="1:16" ht="13.15" x14ac:dyDescent="0.4">
      <c r="A121" s="5" t="s">
        <v>40</v>
      </c>
      <c r="B121" s="5" t="s">
        <v>2919</v>
      </c>
      <c r="C121" s="5" t="s">
        <v>48</v>
      </c>
      <c r="D121" s="5" t="s">
        <v>2920</v>
      </c>
      <c r="E121" s="5" t="s">
        <v>23</v>
      </c>
      <c r="F121" s="5"/>
      <c r="G121" s="5"/>
      <c r="H121" s="5" t="s">
        <v>2921</v>
      </c>
      <c r="I121" s="5" t="s">
        <v>2922</v>
      </c>
      <c r="J121" s="5"/>
      <c r="K121" s="5" t="s">
        <v>2923</v>
      </c>
      <c r="L121" s="5"/>
      <c r="M121" s="5"/>
      <c r="N121" s="5"/>
      <c r="O121" s="5" t="str">
        <f t="shared" si="2"/>
        <v>Heather King</v>
      </c>
      <c r="P121" s="5" t="str">
        <f t="shared" si="3"/>
        <v>Member</v>
      </c>
    </row>
    <row r="122" spans="1:16" ht="13.15" x14ac:dyDescent="0.4">
      <c r="A122" s="5" t="s">
        <v>40</v>
      </c>
      <c r="B122" s="5" t="s">
        <v>2924</v>
      </c>
      <c r="C122" s="5" t="s">
        <v>2925</v>
      </c>
      <c r="D122" s="5" t="s">
        <v>2926</v>
      </c>
      <c r="E122" s="5" t="s">
        <v>2927</v>
      </c>
      <c r="F122" s="5" t="s">
        <v>2928</v>
      </c>
      <c r="G122" s="5"/>
      <c r="H122" s="5" t="s">
        <v>2929</v>
      </c>
      <c r="I122" s="5" t="s">
        <v>2930</v>
      </c>
      <c r="J122" s="5"/>
      <c r="K122" s="5" t="s">
        <v>2931</v>
      </c>
      <c r="L122" s="5"/>
      <c r="M122" s="5"/>
      <c r="N122" s="5"/>
      <c r="O122" s="5" t="str">
        <f t="shared" si="2"/>
        <v>Tessa  Kirby</v>
      </c>
      <c r="P122" s="5" t="str">
        <f t="shared" si="3"/>
        <v>Member</v>
      </c>
    </row>
    <row r="123" spans="1:16" ht="13.15" x14ac:dyDescent="0.4">
      <c r="A123" s="5" t="s">
        <v>40</v>
      </c>
      <c r="B123" s="5" t="s">
        <v>2646</v>
      </c>
      <c r="C123" s="5" t="s">
        <v>2932</v>
      </c>
      <c r="D123" s="5" t="s">
        <v>2933</v>
      </c>
      <c r="E123" s="5" t="s">
        <v>2934</v>
      </c>
      <c r="F123" s="5" t="s">
        <v>2267</v>
      </c>
      <c r="G123" s="5" t="s">
        <v>20</v>
      </c>
      <c r="H123" s="5" t="s">
        <v>2935</v>
      </c>
      <c r="I123" s="5" t="s">
        <v>2936</v>
      </c>
      <c r="J123" s="5"/>
      <c r="K123" s="5"/>
      <c r="L123" s="5" t="s">
        <v>2937</v>
      </c>
      <c r="M123" s="5"/>
      <c r="N123" s="5"/>
      <c r="O123" s="5" t="str">
        <f t="shared" si="2"/>
        <v>Elizabeth Kirkham</v>
      </c>
      <c r="P123" s="5" t="str">
        <f t="shared" si="3"/>
        <v>Member</v>
      </c>
    </row>
    <row r="124" spans="1:16" ht="13.15" x14ac:dyDescent="0.4">
      <c r="A124" s="5" t="s">
        <v>40</v>
      </c>
      <c r="B124" s="5" t="s">
        <v>2510</v>
      </c>
      <c r="C124" s="5" t="s">
        <v>2938</v>
      </c>
      <c r="D124" s="5" t="s">
        <v>2939</v>
      </c>
      <c r="E124" s="5" t="s">
        <v>2940</v>
      </c>
      <c r="F124" s="5" t="s">
        <v>2941</v>
      </c>
      <c r="G124" s="5" t="s">
        <v>2942</v>
      </c>
      <c r="H124" s="5" t="s">
        <v>2943</v>
      </c>
      <c r="I124" s="5" t="s">
        <v>2944</v>
      </c>
      <c r="J124" s="5"/>
      <c r="K124" s="5" t="s">
        <v>2945</v>
      </c>
      <c r="L124" s="5"/>
      <c r="M124" s="5"/>
      <c r="N124" s="5"/>
      <c r="O124" s="5" t="str">
        <f t="shared" si="2"/>
        <v>Susan Kirkman</v>
      </c>
      <c r="P124" s="5" t="str">
        <f t="shared" si="3"/>
        <v>Member</v>
      </c>
    </row>
    <row r="125" spans="1:16" ht="13.15" x14ac:dyDescent="0.4">
      <c r="A125" s="5"/>
      <c r="B125" s="5" t="s">
        <v>2946</v>
      </c>
      <c r="C125" s="5" t="s">
        <v>2947</v>
      </c>
      <c r="D125" s="5" t="s">
        <v>2948</v>
      </c>
      <c r="E125" s="5" t="s">
        <v>2949</v>
      </c>
      <c r="F125" s="5" t="s">
        <v>2950</v>
      </c>
      <c r="G125" s="5"/>
      <c r="H125" s="5" t="s">
        <v>2951</v>
      </c>
      <c r="I125" s="5" t="s">
        <v>2952</v>
      </c>
      <c r="J125" s="5"/>
      <c r="K125" s="5"/>
      <c r="L125" s="5" t="s">
        <v>2953</v>
      </c>
      <c r="M125" s="5"/>
      <c r="N125" s="5"/>
      <c r="O125" s="5" t="str">
        <f t="shared" si="2"/>
        <v>Mary Knowland</v>
      </c>
      <c r="P125" s="5" t="str">
        <f t="shared" si="3"/>
        <v>Member</v>
      </c>
    </row>
    <row r="126" spans="1:16" ht="13.15" x14ac:dyDescent="0.4">
      <c r="A126" s="5" t="s">
        <v>40</v>
      </c>
      <c r="B126" s="5" t="s">
        <v>2504</v>
      </c>
      <c r="C126" s="5" t="s">
        <v>2954</v>
      </c>
      <c r="D126" s="5" t="s">
        <v>2955</v>
      </c>
      <c r="E126" s="5" t="s">
        <v>2323</v>
      </c>
      <c r="F126" s="5"/>
      <c r="G126" s="5"/>
      <c r="H126" s="5" t="s">
        <v>2956</v>
      </c>
      <c r="I126" s="5" t="s">
        <v>2957</v>
      </c>
      <c r="J126" s="5"/>
      <c r="K126" s="5"/>
      <c r="L126" s="5">
        <v>7766934960</v>
      </c>
      <c r="M126" s="5"/>
      <c r="N126" s="5"/>
      <c r="O126" s="5" t="str">
        <f t="shared" si="2"/>
        <v>Anna Kolos</v>
      </c>
      <c r="P126" s="5" t="str">
        <f t="shared" si="3"/>
        <v>Member</v>
      </c>
    </row>
    <row r="127" spans="1:16" ht="13.15" x14ac:dyDescent="0.4">
      <c r="A127" s="5" t="s">
        <v>16</v>
      </c>
      <c r="B127" s="5" t="s">
        <v>2958</v>
      </c>
      <c r="C127" s="5" t="s">
        <v>2959</v>
      </c>
      <c r="D127" s="5" t="s">
        <v>2960</v>
      </c>
      <c r="E127" s="5" t="s">
        <v>23</v>
      </c>
      <c r="F127" s="5"/>
      <c r="G127" s="5"/>
      <c r="H127" s="5" t="s">
        <v>2961</v>
      </c>
      <c r="I127" s="5" t="s">
        <v>2962</v>
      </c>
      <c r="J127" s="5"/>
      <c r="K127" s="5" t="s">
        <v>2963</v>
      </c>
      <c r="L127" s="5"/>
      <c r="M127" s="5"/>
      <c r="N127" s="5"/>
      <c r="O127" s="5" t="str">
        <f t="shared" si="2"/>
        <v>Marcin Kulabko</v>
      </c>
      <c r="P127" s="5" t="str">
        <f t="shared" si="3"/>
        <v>Member</v>
      </c>
    </row>
    <row r="128" spans="1:16" ht="13.15" x14ac:dyDescent="0.4">
      <c r="A128" s="5" t="s">
        <v>16</v>
      </c>
      <c r="B128" s="5" t="s">
        <v>2964</v>
      </c>
      <c r="C128" s="5" t="s">
        <v>2965</v>
      </c>
      <c r="D128" s="5" t="s">
        <v>2966</v>
      </c>
      <c r="E128" s="5" t="s">
        <v>2967</v>
      </c>
      <c r="F128" s="5" t="s">
        <v>17</v>
      </c>
      <c r="G128" s="5"/>
      <c r="H128" s="5" t="s">
        <v>2968</v>
      </c>
      <c r="I128" s="5" t="s">
        <v>2969</v>
      </c>
      <c r="J128" s="5"/>
      <c r="K128" s="5"/>
      <c r="L128" s="5">
        <v>7780466865</v>
      </c>
      <c r="M128" s="5"/>
      <c r="N128" s="5"/>
      <c r="O128" s="5" t="str">
        <f t="shared" si="2"/>
        <v>Fergus Laidlaw</v>
      </c>
      <c r="P128" s="5" t="str">
        <f t="shared" si="3"/>
        <v>Member</v>
      </c>
    </row>
    <row r="129" spans="1:16" ht="13.15" x14ac:dyDescent="0.4">
      <c r="A129" s="5" t="s">
        <v>40</v>
      </c>
      <c r="B129" s="5" t="s">
        <v>2970</v>
      </c>
      <c r="C129" s="5" t="s">
        <v>2965</v>
      </c>
      <c r="D129" s="5" t="s">
        <v>2971</v>
      </c>
      <c r="E129" s="5" t="s">
        <v>2972</v>
      </c>
      <c r="F129" s="5" t="s">
        <v>35</v>
      </c>
      <c r="G129" s="5" t="s">
        <v>23</v>
      </c>
      <c r="H129" s="5" t="s">
        <v>2968</v>
      </c>
      <c r="I129" s="5" t="s">
        <v>2973</v>
      </c>
      <c r="J129" s="5" t="s">
        <v>2974</v>
      </c>
      <c r="K129" s="5"/>
      <c r="L129" s="5" t="s">
        <v>2975</v>
      </c>
      <c r="M129" s="5"/>
      <c r="N129" s="5"/>
      <c r="O129" s="5" t="str">
        <f t="shared" ref="O129:O192" si="4">B129&amp;" "&amp;C129</f>
        <v>Arthur Laidlaw</v>
      </c>
      <c r="P129" s="5" t="str">
        <f t="shared" ref="P129:P192" si="5">IF(Q129="Not Paid","Not Paid","Member")</f>
        <v>Member</v>
      </c>
    </row>
    <row r="130" spans="1:16" ht="13.15" x14ac:dyDescent="0.4">
      <c r="A130" s="5" t="s">
        <v>40</v>
      </c>
      <c r="B130" s="5" t="s">
        <v>2976</v>
      </c>
      <c r="C130" s="5" t="s">
        <v>2965</v>
      </c>
      <c r="D130" s="5" t="s">
        <v>2971</v>
      </c>
      <c r="E130" s="5" t="s">
        <v>2972</v>
      </c>
      <c r="F130" s="5" t="s">
        <v>35</v>
      </c>
      <c r="G130" s="5" t="s">
        <v>23</v>
      </c>
      <c r="H130" s="5" t="s">
        <v>2968</v>
      </c>
      <c r="I130" s="5" t="s">
        <v>2977</v>
      </c>
      <c r="J130" s="5"/>
      <c r="K130" s="5" t="s">
        <v>2978</v>
      </c>
      <c r="L130" s="5"/>
      <c r="M130" s="5"/>
      <c r="N130" s="5"/>
      <c r="O130" s="5" t="str">
        <f t="shared" si="4"/>
        <v>Deborah Laidlaw</v>
      </c>
      <c r="P130" s="5" t="str">
        <f t="shared" si="5"/>
        <v>Member</v>
      </c>
    </row>
    <row r="131" spans="1:16" ht="13.15" x14ac:dyDescent="0.4">
      <c r="A131" s="5" t="s">
        <v>2203</v>
      </c>
      <c r="B131" s="5" t="s">
        <v>2979</v>
      </c>
      <c r="C131" s="5" t="s">
        <v>2980</v>
      </c>
      <c r="D131" s="5" t="s">
        <v>2981</v>
      </c>
      <c r="E131" s="5"/>
      <c r="F131" s="5"/>
      <c r="G131" s="5" t="s">
        <v>17</v>
      </c>
      <c r="H131" s="5" t="s">
        <v>2982</v>
      </c>
      <c r="I131" s="5" t="s">
        <v>2983</v>
      </c>
      <c r="J131" s="5"/>
      <c r="K131" s="5"/>
      <c r="L131" s="5" t="s">
        <v>2984</v>
      </c>
      <c r="M131" s="5" t="s">
        <v>2203</v>
      </c>
      <c r="N131" s="5"/>
      <c r="O131" s="5" t="str">
        <f t="shared" si="4"/>
        <v>Cathy Landell Mills</v>
      </c>
      <c r="P131" s="5" t="str">
        <f t="shared" si="5"/>
        <v>Member</v>
      </c>
    </row>
    <row r="132" spans="1:16" ht="13.15" x14ac:dyDescent="0.4">
      <c r="A132" s="5" t="s">
        <v>16</v>
      </c>
      <c r="B132" s="5" t="s">
        <v>28</v>
      </c>
      <c r="C132" s="5" t="s">
        <v>29</v>
      </c>
      <c r="D132" s="5" t="s">
        <v>2985</v>
      </c>
      <c r="E132" s="5" t="s">
        <v>2839</v>
      </c>
      <c r="F132" s="5" t="s">
        <v>23</v>
      </c>
      <c r="G132" s="5"/>
      <c r="H132" s="5" t="s">
        <v>2986</v>
      </c>
      <c r="I132" s="5" t="s">
        <v>2987</v>
      </c>
      <c r="J132" s="5"/>
      <c r="K132" s="5" t="s">
        <v>2988</v>
      </c>
      <c r="L132" s="5"/>
      <c r="M132" s="5"/>
      <c r="N132" s="5"/>
      <c r="O132" s="5" t="str">
        <f t="shared" si="4"/>
        <v>Peter Lawrence</v>
      </c>
      <c r="P132" s="5" t="str">
        <f t="shared" si="5"/>
        <v>Member</v>
      </c>
    </row>
    <row r="133" spans="1:16" ht="13.15" x14ac:dyDescent="0.4">
      <c r="A133" s="5" t="s">
        <v>40</v>
      </c>
      <c r="B133" s="5" t="s">
        <v>2989</v>
      </c>
      <c r="C133" s="5" t="s">
        <v>2990</v>
      </c>
      <c r="D133" s="5" t="s">
        <v>2991</v>
      </c>
      <c r="E133" s="5" t="s">
        <v>2992</v>
      </c>
      <c r="F133" s="5" t="s">
        <v>20</v>
      </c>
      <c r="G133" s="5"/>
      <c r="H133" s="5" t="s">
        <v>2993</v>
      </c>
      <c r="I133" s="5" t="s">
        <v>2994</v>
      </c>
      <c r="J133" s="5"/>
      <c r="K133" s="5" t="s">
        <v>2995</v>
      </c>
      <c r="L133" s="5"/>
      <c r="M133" s="5"/>
      <c r="N133" s="5"/>
      <c r="O133" s="5" t="str">
        <f t="shared" si="4"/>
        <v>Briony Lawson</v>
      </c>
      <c r="P133" s="5" t="str">
        <f t="shared" si="5"/>
        <v>Member</v>
      </c>
    </row>
    <row r="134" spans="1:16" ht="13.15" x14ac:dyDescent="0.4">
      <c r="A134" s="5" t="s">
        <v>16</v>
      </c>
      <c r="B134" s="5" t="s">
        <v>2996</v>
      </c>
      <c r="C134" s="5" t="s">
        <v>2997</v>
      </c>
      <c r="D134" s="5" t="s">
        <v>2998</v>
      </c>
      <c r="E134" s="5" t="s">
        <v>2999</v>
      </c>
      <c r="F134" s="5" t="s">
        <v>2297</v>
      </c>
      <c r="G134" s="5"/>
      <c r="H134" s="5" t="s">
        <v>3000</v>
      </c>
      <c r="I134" s="5" t="s">
        <v>1506</v>
      </c>
      <c r="J134" s="5"/>
      <c r="K134" s="5"/>
      <c r="L134" s="5">
        <v>7914398692</v>
      </c>
      <c r="M134" s="5"/>
      <c r="N134" s="5"/>
      <c r="O134" s="5" t="str">
        <f t="shared" si="4"/>
        <v>Henrietta Lawson Johnston</v>
      </c>
      <c r="P134" s="5" t="str">
        <f t="shared" si="5"/>
        <v>Member</v>
      </c>
    </row>
    <row r="135" spans="1:16" ht="13.15" x14ac:dyDescent="0.4">
      <c r="A135" s="5" t="s">
        <v>40</v>
      </c>
      <c r="B135" s="5" t="s">
        <v>2209</v>
      </c>
      <c r="C135" s="5" t="s">
        <v>3001</v>
      </c>
      <c r="D135" s="5" t="s">
        <v>3002</v>
      </c>
      <c r="E135" s="5" t="s">
        <v>3003</v>
      </c>
      <c r="F135" s="5" t="s">
        <v>2761</v>
      </c>
      <c r="G135" s="5" t="s">
        <v>20</v>
      </c>
      <c r="H135" s="5" t="s">
        <v>3004</v>
      </c>
      <c r="I135" s="5" t="s">
        <v>3005</v>
      </c>
      <c r="J135" s="5"/>
      <c r="K135" s="5"/>
      <c r="L135" s="5" t="s">
        <v>3006</v>
      </c>
      <c r="M135" s="5"/>
      <c r="N135" s="5"/>
      <c r="O135" s="5" t="str">
        <f t="shared" si="4"/>
        <v>Paul Lester</v>
      </c>
      <c r="P135" s="5" t="str">
        <f t="shared" si="5"/>
        <v>Member</v>
      </c>
    </row>
    <row r="136" spans="1:16" ht="13.15" x14ac:dyDescent="0.4">
      <c r="A136" s="5" t="s">
        <v>40</v>
      </c>
      <c r="B136" s="5" t="s">
        <v>2346</v>
      </c>
      <c r="C136" s="5" t="s">
        <v>3007</v>
      </c>
      <c r="D136" s="5" t="s">
        <v>3008</v>
      </c>
      <c r="E136" s="5" t="s">
        <v>23</v>
      </c>
      <c r="F136" s="5"/>
      <c r="G136" s="5"/>
      <c r="H136" s="5" t="s">
        <v>3009</v>
      </c>
      <c r="I136" s="5" t="s">
        <v>3010</v>
      </c>
      <c r="J136" s="5"/>
      <c r="K136" s="5" t="s">
        <v>3011</v>
      </c>
      <c r="L136" s="5" t="s">
        <v>3012</v>
      </c>
      <c r="M136" s="5"/>
      <c r="N136" s="5"/>
      <c r="O136" s="5" t="str">
        <f t="shared" si="4"/>
        <v>Sally Levell</v>
      </c>
      <c r="P136" s="5" t="str">
        <f t="shared" si="5"/>
        <v>Member</v>
      </c>
    </row>
    <row r="137" spans="1:16" ht="13.15" x14ac:dyDescent="0.4">
      <c r="A137" s="5" t="s">
        <v>40</v>
      </c>
      <c r="B137" s="5" t="s">
        <v>3013</v>
      </c>
      <c r="C137" s="5" t="s">
        <v>3014</v>
      </c>
      <c r="D137" s="5" t="s">
        <v>3015</v>
      </c>
      <c r="E137" s="5" t="s">
        <v>2358</v>
      </c>
      <c r="F137" s="5" t="s">
        <v>20</v>
      </c>
      <c r="G137" s="5"/>
      <c r="H137" s="5" t="s">
        <v>3016</v>
      </c>
      <c r="I137" s="5" t="s">
        <v>3017</v>
      </c>
      <c r="J137" s="5"/>
      <c r="K137" s="5" t="s">
        <v>3018</v>
      </c>
      <c r="L137" s="5"/>
      <c r="M137" s="5"/>
      <c r="N137" s="5"/>
      <c r="O137" s="5" t="str">
        <f t="shared" si="4"/>
        <v>Anna  Lever</v>
      </c>
      <c r="P137" s="5" t="str">
        <f t="shared" si="5"/>
        <v>Member</v>
      </c>
    </row>
    <row r="138" spans="1:16" ht="13.15" x14ac:dyDescent="0.4">
      <c r="A138" s="5" t="s">
        <v>40</v>
      </c>
      <c r="B138" s="5" t="s">
        <v>3019</v>
      </c>
      <c r="C138" s="5" t="s">
        <v>3020</v>
      </c>
      <c r="D138" s="5" t="s">
        <v>3021</v>
      </c>
      <c r="E138" s="5" t="s">
        <v>23</v>
      </c>
      <c r="F138" s="5"/>
      <c r="G138" s="5"/>
      <c r="H138" s="5" t="s">
        <v>3022</v>
      </c>
      <c r="I138" s="5" t="s">
        <v>3023</v>
      </c>
      <c r="J138" s="5"/>
      <c r="K138" s="5" t="s">
        <v>3024</v>
      </c>
      <c r="L138" s="5"/>
      <c r="M138" s="5"/>
      <c r="N138" s="5"/>
      <c r="O138" s="5" t="str">
        <f t="shared" si="4"/>
        <v>Nancy Lindisfarne</v>
      </c>
      <c r="P138" s="5" t="str">
        <f t="shared" si="5"/>
        <v>Member</v>
      </c>
    </row>
    <row r="139" spans="1:16" ht="13.15" x14ac:dyDescent="0.4">
      <c r="A139" s="5" t="s">
        <v>40</v>
      </c>
      <c r="B139" s="5" t="s">
        <v>3025</v>
      </c>
      <c r="C139" s="5" t="s">
        <v>3026</v>
      </c>
      <c r="D139" s="5" t="s">
        <v>3027</v>
      </c>
      <c r="E139" s="5" t="s">
        <v>3028</v>
      </c>
      <c r="F139" s="5" t="s">
        <v>3029</v>
      </c>
      <c r="G139" s="5" t="s">
        <v>3030</v>
      </c>
      <c r="H139" s="5" t="s">
        <v>3031</v>
      </c>
      <c r="I139" s="5" t="s">
        <v>3032</v>
      </c>
      <c r="J139" s="5"/>
      <c r="K139" s="5" t="s">
        <v>3033</v>
      </c>
      <c r="L139" s="5"/>
      <c r="M139" s="5"/>
      <c r="N139" s="5"/>
      <c r="O139" s="5" t="str">
        <f t="shared" si="4"/>
        <v>Kevin Line</v>
      </c>
      <c r="P139" s="5" t="str">
        <f t="shared" si="5"/>
        <v>Member</v>
      </c>
    </row>
    <row r="140" spans="1:16" ht="13.15" x14ac:dyDescent="0.4">
      <c r="A140" s="5" t="s">
        <v>40</v>
      </c>
      <c r="B140" s="5" t="s">
        <v>2211</v>
      </c>
      <c r="C140" s="5" t="s">
        <v>3034</v>
      </c>
      <c r="D140" s="5" t="s">
        <v>3035</v>
      </c>
      <c r="E140" s="5" t="s">
        <v>2934</v>
      </c>
      <c r="F140" s="5" t="s">
        <v>42</v>
      </c>
      <c r="G140" s="5" t="s">
        <v>20</v>
      </c>
      <c r="H140" s="5" t="s">
        <v>3036</v>
      </c>
      <c r="I140" s="5" t="s">
        <v>3037</v>
      </c>
      <c r="J140" s="5"/>
      <c r="K140" s="5" t="s">
        <v>3038</v>
      </c>
      <c r="L140" s="5"/>
      <c r="M140" s="5"/>
      <c r="N140" s="5"/>
      <c r="O140" s="5" t="str">
        <f t="shared" si="4"/>
        <v>Jenny Lines</v>
      </c>
      <c r="P140" s="5" t="str">
        <f t="shared" si="5"/>
        <v>Member</v>
      </c>
    </row>
    <row r="141" spans="1:16" ht="13.15" x14ac:dyDescent="0.4">
      <c r="A141" s="5" t="s">
        <v>16</v>
      </c>
      <c r="B141" s="5" t="s">
        <v>2211</v>
      </c>
      <c r="C141" s="5" t="s">
        <v>3039</v>
      </c>
      <c r="D141" s="5" t="s">
        <v>3040</v>
      </c>
      <c r="E141" s="5" t="s">
        <v>3041</v>
      </c>
      <c r="F141" s="5" t="s">
        <v>2349</v>
      </c>
      <c r="G141" s="5"/>
      <c r="H141" s="5" t="s">
        <v>3042</v>
      </c>
      <c r="I141" s="5" t="s">
        <v>1573</v>
      </c>
      <c r="J141" s="5"/>
      <c r="K141" s="5"/>
      <c r="L141" s="5">
        <v>7926012635</v>
      </c>
      <c r="M141" s="5"/>
      <c r="N141" s="5"/>
      <c r="O141" s="5" t="str">
        <f t="shared" si="4"/>
        <v>Jenny Lister</v>
      </c>
      <c r="P141" s="5" t="str">
        <f t="shared" si="5"/>
        <v>Member</v>
      </c>
    </row>
    <row r="142" spans="1:16" ht="13.15" x14ac:dyDescent="0.4">
      <c r="A142" s="5" t="s">
        <v>40</v>
      </c>
      <c r="B142" s="5" t="s">
        <v>3043</v>
      </c>
      <c r="C142" s="5" t="s">
        <v>3044</v>
      </c>
      <c r="D142" s="5" t="s">
        <v>3045</v>
      </c>
      <c r="E142" s="5"/>
      <c r="F142" s="5" t="s">
        <v>23</v>
      </c>
      <c r="G142" s="5"/>
      <c r="H142" s="5" t="s">
        <v>3046</v>
      </c>
      <c r="I142" s="5" t="s">
        <v>3047</v>
      </c>
      <c r="J142" s="5"/>
      <c r="K142" s="5" t="s">
        <v>3048</v>
      </c>
      <c r="L142" s="5" t="s">
        <v>3049</v>
      </c>
      <c r="M142" s="5"/>
      <c r="N142" s="5"/>
      <c r="O142" s="5" t="str">
        <f t="shared" si="4"/>
        <v>Muriel Mallows</v>
      </c>
      <c r="P142" s="5" t="str">
        <f t="shared" si="5"/>
        <v>Member</v>
      </c>
    </row>
    <row r="143" spans="1:16" ht="13.15" x14ac:dyDescent="0.4">
      <c r="A143" s="5" t="s">
        <v>16</v>
      </c>
      <c r="B143" s="5" t="s">
        <v>3050</v>
      </c>
      <c r="C143" s="5" t="s">
        <v>3051</v>
      </c>
      <c r="D143" s="5" t="s">
        <v>3052</v>
      </c>
      <c r="E143" s="5" t="s">
        <v>17</v>
      </c>
      <c r="F143" s="5"/>
      <c r="G143" s="5"/>
      <c r="H143" s="5" t="s">
        <v>3053</v>
      </c>
      <c r="I143" s="5" t="s">
        <v>3054</v>
      </c>
      <c r="J143" s="5"/>
      <c r="K143" s="5"/>
      <c r="L143" s="5">
        <v>7375538679</v>
      </c>
      <c r="M143" s="5"/>
      <c r="N143" s="5"/>
      <c r="O143" s="5" t="str">
        <f t="shared" si="4"/>
        <v xml:space="preserve">Chase  Marsden </v>
      </c>
      <c r="P143" s="5" t="str">
        <f t="shared" si="5"/>
        <v>Member</v>
      </c>
    </row>
    <row r="144" spans="1:16" ht="13.15" x14ac:dyDescent="0.4">
      <c r="A144" s="5" t="s">
        <v>40</v>
      </c>
      <c r="B144" s="5" t="s">
        <v>3055</v>
      </c>
      <c r="C144" s="5" t="s">
        <v>3056</v>
      </c>
      <c r="D144" s="5" t="s">
        <v>3057</v>
      </c>
      <c r="E144" s="5" t="s">
        <v>17</v>
      </c>
      <c r="F144" s="5"/>
      <c r="G144" s="5"/>
      <c r="H144" s="5" t="s">
        <v>3058</v>
      </c>
      <c r="I144" s="5" t="s">
        <v>3059</v>
      </c>
      <c r="J144" s="5"/>
      <c r="K144" s="5"/>
      <c r="L144" s="5">
        <v>7789620972</v>
      </c>
      <c r="M144" s="5"/>
      <c r="N144" s="5"/>
      <c r="O144" s="5" t="str">
        <f t="shared" si="4"/>
        <v>June Mathews</v>
      </c>
      <c r="P144" s="5" t="str">
        <f t="shared" si="5"/>
        <v>Member</v>
      </c>
    </row>
    <row r="145" spans="1:16" ht="13.15" x14ac:dyDescent="0.4">
      <c r="A145" s="5" t="s">
        <v>40</v>
      </c>
      <c r="B145" s="5" t="s">
        <v>3060</v>
      </c>
      <c r="C145" s="5" t="s">
        <v>3061</v>
      </c>
      <c r="D145" s="5" t="s">
        <v>3062</v>
      </c>
      <c r="E145" s="5" t="s">
        <v>3063</v>
      </c>
      <c r="F145" s="5" t="s">
        <v>2562</v>
      </c>
      <c r="G145" s="5" t="s">
        <v>20</v>
      </c>
      <c r="H145" s="5" t="s">
        <v>3064</v>
      </c>
      <c r="I145" s="5" t="s">
        <v>3065</v>
      </c>
      <c r="J145" s="5"/>
      <c r="K145" s="5" t="s">
        <v>3066</v>
      </c>
      <c r="L145" s="5"/>
      <c r="M145" s="5"/>
      <c r="N145" s="5"/>
      <c r="O145" s="5" t="str">
        <f t="shared" si="4"/>
        <v>Pam McAloon</v>
      </c>
      <c r="P145" s="5" t="str">
        <f t="shared" si="5"/>
        <v>Member</v>
      </c>
    </row>
    <row r="146" spans="1:16" ht="13.15" x14ac:dyDescent="0.4">
      <c r="A146" s="5" t="s">
        <v>2203</v>
      </c>
      <c r="B146" s="5" t="s">
        <v>3067</v>
      </c>
      <c r="C146" s="5" t="s">
        <v>3068</v>
      </c>
      <c r="D146" s="5" t="s">
        <v>3069</v>
      </c>
      <c r="E146" s="5" t="s">
        <v>3070</v>
      </c>
      <c r="F146" s="5"/>
      <c r="G146" s="5" t="s">
        <v>17</v>
      </c>
      <c r="H146" s="5" t="s">
        <v>3071</v>
      </c>
      <c r="I146" s="5" t="s">
        <v>1520</v>
      </c>
      <c r="J146" s="5"/>
      <c r="K146" s="5"/>
      <c r="L146" s="5">
        <v>7958961191</v>
      </c>
      <c r="M146" s="5" t="s">
        <v>2203</v>
      </c>
      <c r="N146" s="5"/>
      <c r="O146" s="5" t="str">
        <f t="shared" si="4"/>
        <v>Andrew McNeile Jones</v>
      </c>
      <c r="P146" s="5" t="str">
        <f t="shared" si="5"/>
        <v>Member</v>
      </c>
    </row>
    <row r="147" spans="1:16" ht="13.15" x14ac:dyDescent="0.4">
      <c r="A147" s="5" t="s">
        <v>40</v>
      </c>
      <c r="B147" s="5" t="s">
        <v>3072</v>
      </c>
      <c r="C147" s="5" t="s">
        <v>3073</v>
      </c>
      <c r="D147" s="5" t="s">
        <v>3074</v>
      </c>
      <c r="E147" s="5" t="s">
        <v>3075</v>
      </c>
      <c r="F147" s="5" t="s">
        <v>3076</v>
      </c>
      <c r="G147" s="5" t="s">
        <v>3077</v>
      </c>
      <c r="H147" s="5" t="s">
        <v>3078</v>
      </c>
      <c r="I147" s="5" t="s">
        <v>3079</v>
      </c>
      <c r="J147" s="5"/>
      <c r="K147" s="5" t="s">
        <v>3080</v>
      </c>
      <c r="L147" s="5"/>
      <c r="M147" s="5"/>
      <c r="N147" s="5"/>
      <c r="O147" s="5" t="str">
        <f t="shared" si="4"/>
        <v>Liz Milburn</v>
      </c>
      <c r="P147" s="5" t="str">
        <f t="shared" si="5"/>
        <v>Member</v>
      </c>
    </row>
    <row r="148" spans="1:16" ht="13.15" x14ac:dyDescent="0.4">
      <c r="A148" s="5" t="s">
        <v>40</v>
      </c>
      <c r="B148" s="5" t="s">
        <v>3081</v>
      </c>
      <c r="C148" s="5" t="s">
        <v>3082</v>
      </c>
      <c r="D148" s="5" t="s">
        <v>3083</v>
      </c>
      <c r="E148" s="5" t="s">
        <v>17</v>
      </c>
      <c r="F148" s="5"/>
      <c r="G148" s="5"/>
      <c r="H148" s="5" t="s">
        <v>3084</v>
      </c>
      <c r="I148" s="5" t="s">
        <v>1517</v>
      </c>
      <c r="J148" s="5"/>
      <c r="K148" s="5"/>
      <c r="L148" s="5">
        <v>7557051715</v>
      </c>
      <c r="M148" s="5"/>
      <c r="N148" s="5"/>
      <c r="O148" s="5" t="str">
        <f t="shared" si="4"/>
        <v>Zelga Simone Miller</v>
      </c>
      <c r="P148" s="5" t="str">
        <f t="shared" si="5"/>
        <v>Member</v>
      </c>
    </row>
    <row r="149" spans="1:16" ht="13.15" x14ac:dyDescent="0.4">
      <c r="A149" s="5"/>
      <c r="B149" s="5" t="s">
        <v>2209</v>
      </c>
      <c r="C149" s="5" t="s">
        <v>3085</v>
      </c>
      <c r="D149" s="5" t="s">
        <v>3086</v>
      </c>
      <c r="E149" s="5" t="s">
        <v>3087</v>
      </c>
      <c r="F149" s="5" t="s">
        <v>3088</v>
      </c>
      <c r="G149" s="5"/>
      <c r="H149" s="5" t="s">
        <v>3089</v>
      </c>
      <c r="I149" s="5" t="s">
        <v>1563</v>
      </c>
      <c r="J149" s="5"/>
      <c r="K149" s="5"/>
      <c r="L149" s="5">
        <v>7740288115</v>
      </c>
      <c r="M149" s="5"/>
      <c r="N149" s="5"/>
      <c r="O149" s="5" t="str">
        <f t="shared" si="4"/>
        <v>Paul Minter</v>
      </c>
      <c r="P149" s="5" t="str">
        <f t="shared" si="5"/>
        <v>Member</v>
      </c>
    </row>
    <row r="150" spans="1:16" ht="13.15" x14ac:dyDescent="0.4">
      <c r="A150" s="5" t="s">
        <v>40</v>
      </c>
      <c r="B150" s="5" t="s">
        <v>2434</v>
      </c>
      <c r="C150" s="5" t="s">
        <v>3090</v>
      </c>
      <c r="D150" s="5" t="s">
        <v>3091</v>
      </c>
      <c r="E150" s="5" t="s">
        <v>17</v>
      </c>
      <c r="F150" s="5"/>
      <c r="G150" s="5"/>
      <c r="H150" s="5" t="s">
        <v>3092</v>
      </c>
      <c r="I150" s="5" t="s">
        <v>3093</v>
      </c>
      <c r="J150" s="5" t="s">
        <v>3094</v>
      </c>
      <c r="K150" s="5" t="s">
        <v>3095</v>
      </c>
      <c r="L150" s="5" t="s">
        <v>3096</v>
      </c>
      <c r="M150" s="5"/>
      <c r="N150" s="5"/>
      <c r="O150" s="5" t="str">
        <f t="shared" si="4"/>
        <v>Nicky Moeran</v>
      </c>
      <c r="P150" s="5" t="str">
        <f t="shared" si="5"/>
        <v>Member</v>
      </c>
    </row>
    <row r="151" spans="1:16" ht="13.15" x14ac:dyDescent="0.4">
      <c r="A151" s="5" t="s">
        <v>16</v>
      </c>
      <c r="B151" s="5" t="s">
        <v>3097</v>
      </c>
      <c r="C151" s="5" t="s">
        <v>3098</v>
      </c>
      <c r="D151" s="5" t="s">
        <v>3099</v>
      </c>
      <c r="E151" s="5" t="s">
        <v>17</v>
      </c>
      <c r="F151" s="5"/>
      <c r="G151" s="5"/>
      <c r="H151" s="5" t="s">
        <v>3100</v>
      </c>
      <c r="I151" s="5" t="s">
        <v>3101</v>
      </c>
      <c r="J151" s="5"/>
      <c r="K151" s="5"/>
      <c r="L151" s="5" t="s">
        <v>3102</v>
      </c>
      <c r="M151" s="5"/>
      <c r="N151" s="5"/>
      <c r="O151" s="5" t="str">
        <f t="shared" si="4"/>
        <v>Celia Montague</v>
      </c>
      <c r="P151" s="5" t="str">
        <f t="shared" si="5"/>
        <v>Member</v>
      </c>
    </row>
    <row r="152" spans="1:16" ht="13.15" x14ac:dyDescent="0.4">
      <c r="A152" s="5" t="s">
        <v>2203</v>
      </c>
      <c r="B152" s="5" t="s">
        <v>3103</v>
      </c>
      <c r="C152" s="5" t="s">
        <v>3104</v>
      </c>
      <c r="D152" s="5" t="s">
        <v>3105</v>
      </c>
      <c r="E152" s="5"/>
      <c r="F152" s="5"/>
      <c r="G152" s="5" t="s">
        <v>17</v>
      </c>
      <c r="H152" s="5" t="s">
        <v>3106</v>
      </c>
      <c r="I152" s="5" t="s">
        <v>3107</v>
      </c>
      <c r="J152" s="5"/>
      <c r="K152" s="5"/>
      <c r="L152" s="5" t="s">
        <v>3108</v>
      </c>
      <c r="M152" s="5" t="s">
        <v>2203</v>
      </c>
      <c r="N152" s="5"/>
      <c r="O152" s="5" t="str">
        <f t="shared" si="4"/>
        <v>Jeremy Morgan</v>
      </c>
      <c r="P152" s="5" t="str">
        <f t="shared" si="5"/>
        <v>Member</v>
      </c>
    </row>
    <row r="153" spans="1:16" ht="13.15" x14ac:dyDescent="0.4">
      <c r="A153" s="5" t="s">
        <v>16</v>
      </c>
      <c r="B153" s="5" t="s">
        <v>2448</v>
      </c>
      <c r="C153" s="5" t="s">
        <v>3109</v>
      </c>
      <c r="D153" s="5" t="s">
        <v>3110</v>
      </c>
      <c r="E153" s="5" t="s">
        <v>2561</v>
      </c>
      <c r="F153" s="5" t="s">
        <v>2562</v>
      </c>
      <c r="G153" s="5" t="s">
        <v>20</v>
      </c>
      <c r="H153" s="5" t="s">
        <v>3111</v>
      </c>
      <c r="I153" s="5" t="s">
        <v>3112</v>
      </c>
      <c r="J153" s="5"/>
      <c r="K153" s="5" t="s">
        <v>3113</v>
      </c>
      <c r="L153" s="5"/>
      <c r="M153" s="5"/>
      <c r="N153" s="5"/>
      <c r="O153" s="5" t="str">
        <f t="shared" si="4"/>
        <v>Sue Mynall</v>
      </c>
      <c r="P153" s="5" t="str">
        <f t="shared" si="5"/>
        <v>Member</v>
      </c>
    </row>
    <row r="154" spans="1:16" ht="13.15" x14ac:dyDescent="0.4">
      <c r="A154" s="5" t="s">
        <v>40</v>
      </c>
      <c r="B154" s="5" t="s">
        <v>3114</v>
      </c>
      <c r="C154" s="5" t="s">
        <v>3115</v>
      </c>
      <c r="D154" s="5" t="s">
        <v>3116</v>
      </c>
      <c r="E154" s="5" t="s">
        <v>3117</v>
      </c>
      <c r="F154" s="5" t="s">
        <v>3118</v>
      </c>
      <c r="G154" s="5" t="s">
        <v>20</v>
      </c>
      <c r="H154" s="5" t="s">
        <v>3119</v>
      </c>
      <c r="I154" s="5" t="s">
        <v>3120</v>
      </c>
      <c r="J154" s="5"/>
      <c r="K154" s="5" t="s">
        <v>3121</v>
      </c>
      <c r="L154" s="5"/>
      <c r="M154" s="5"/>
      <c r="N154" s="5"/>
      <c r="O154" s="5" t="str">
        <f t="shared" si="4"/>
        <v>Anuk  Naumann</v>
      </c>
      <c r="P154" s="5" t="str">
        <f t="shared" si="5"/>
        <v>Member</v>
      </c>
    </row>
    <row r="155" spans="1:16" ht="13.15" x14ac:dyDescent="0.4">
      <c r="A155" s="5" t="s">
        <v>40</v>
      </c>
      <c r="B155" s="5" t="s">
        <v>3122</v>
      </c>
      <c r="C155" s="5" t="s">
        <v>3123</v>
      </c>
      <c r="D155" s="5" t="s">
        <v>3124</v>
      </c>
      <c r="E155" s="5" t="s">
        <v>23</v>
      </c>
      <c r="F155" s="5"/>
      <c r="G155" s="5"/>
      <c r="H155" s="5" t="s">
        <v>3125</v>
      </c>
      <c r="I155" s="5" t="s">
        <v>3126</v>
      </c>
      <c r="J155" s="5"/>
      <c r="K155" s="5" t="s">
        <v>3127</v>
      </c>
      <c r="L155" s="5"/>
      <c r="M155" s="5"/>
      <c r="N155" s="5"/>
      <c r="O155" s="5" t="str">
        <f t="shared" si="4"/>
        <v>Wendy Newhofer</v>
      </c>
      <c r="P155" s="5" t="str">
        <f t="shared" si="5"/>
        <v>Member</v>
      </c>
    </row>
    <row r="156" spans="1:16" ht="13.15" x14ac:dyDescent="0.4">
      <c r="A156" s="5" t="s">
        <v>40</v>
      </c>
      <c r="B156" s="5" t="s">
        <v>3128</v>
      </c>
      <c r="C156" s="5" t="s">
        <v>3129</v>
      </c>
      <c r="D156" s="5" t="s">
        <v>3130</v>
      </c>
      <c r="E156" s="5" t="s">
        <v>2634</v>
      </c>
      <c r="F156" s="5" t="s">
        <v>31</v>
      </c>
      <c r="G156" s="5" t="s">
        <v>2216</v>
      </c>
      <c r="H156" s="5" t="s">
        <v>2636</v>
      </c>
      <c r="I156" s="5" t="s">
        <v>1405</v>
      </c>
      <c r="J156" s="5" t="s">
        <v>3131</v>
      </c>
      <c r="K156" s="5"/>
      <c r="L156" s="5" t="s">
        <v>3132</v>
      </c>
      <c r="M156" s="5"/>
      <c r="N156" s="5"/>
      <c r="O156" s="5" t="str">
        <f t="shared" si="4"/>
        <v>Jennifer Newman</v>
      </c>
      <c r="P156" s="5" t="str">
        <f t="shared" si="5"/>
        <v>Member</v>
      </c>
    </row>
    <row r="157" spans="1:16" ht="13.15" x14ac:dyDescent="0.4">
      <c r="A157" s="5"/>
      <c r="B157" s="5" t="s">
        <v>2307</v>
      </c>
      <c r="C157" s="5" t="s">
        <v>3133</v>
      </c>
      <c r="D157" s="5" t="s">
        <v>3134</v>
      </c>
      <c r="E157" s="5" t="s">
        <v>3135</v>
      </c>
      <c r="F157" s="5" t="s">
        <v>2523</v>
      </c>
      <c r="G157" s="5"/>
      <c r="H157" s="5" t="s">
        <v>3136</v>
      </c>
      <c r="I157" s="5" t="s">
        <v>3137</v>
      </c>
      <c r="J157" s="5"/>
      <c r="K157" s="5"/>
      <c r="L157" s="5">
        <v>7773603282</v>
      </c>
      <c r="M157" s="5"/>
      <c r="N157" s="5"/>
      <c r="O157" s="5" t="str">
        <f t="shared" si="4"/>
        <v>Laurence Norman</v>
      </c>
      <c r="P157" s="5" t="str">
        <f t="shared" si="5"/>
        <v>Member</v>
      </c>
    </row>
    <row r="158" spans="1:16" ht="13.15" x14ac:dyDescent="0.4">
      <c r="A158" s="5" t="s">
        <v>40</v>
      </c>
      <c r="B158" s="5" t="s">
        <v>3138</v>
      </c>
      <c r="C158" s="5" t="s">
        <v>3139</v>
      </c>
      <c r="D158" s="5" t="s">
        <v>3140</v>
      </c>
      <c r="E158" s="5" t="s">
        <v>3141</v>
      </c>
      <c r="F158" s="5" t="s">
        <v>3142</v>
      </c>
      <c r="G158" s="5" t="s">
        <v>20</v>
      </c>
      <c r="H158" s="5" t="s">
        <v>3143</v>
      </c>
      <c r="I158" s="5"/>
      <c r="J158" s="5"/>
      <c r="K158" s="5" t="s">
        <v>3144</v>
      </c>
      <c r="L158" s="5"/>
      <c r="M158" s="5" t="s">
        <v>3145</v>
      </c>
      <c r="N158" s="5"/>
      <c r="O158" s="5" t="str">
        <f t="shared" si="4"/>
        <v>Vivian  O’Donnell</v>
      </c>
      <c r="P158" s="5" t="str">
        <f t="shared" si="5"/>
        <v>Member</v>
      </c>
    </row>
    <row r="159" spans="1:16" ht="13.15" x14ac:dyDescent="0.4">
      <c r="A159" s="5" t="s">
        <v>16</v>
      </c>
      <c r="B159" s="5" t="s">
        <v>3146</v>
      </c>
      <c r="C159" s="5" t="s">
        <v>3147</v>
      </c>
      <c r="D159" s="5" t="s">
        <v>3148</v>
      </c>
      <c r="E159" s="5" t="s">
        <v>3149</v>
      </c>
      <c r="F159" s="5" t="s">
        <v>20</v>
      </c>
      <c r="G159" s="5"/>
      <c r="H159" s="5" t="s">
        <v>3150</v>
      </c>
      <c r="I159" s="5" t="s">
        <v>1438</v>
      </c>
      <c r="J159" s="5"/>
      <c r="K159" s="5"/>
      <c r="L159" s="5" t="s">
        <v>3151</v>
      </c>
      <c r="M159" s="5"/>
      <c r="N159" s="5"/>
      <c r="O159" s="5" t="str">
        <f t="shared" si="4"/>
        <v>Ken Organ</v>
      </c>
      <c r="P159" s="5" t="str">
        <f t="shared" si="5"/>
        <v>Member</v>
      </c>
    </row>
    <row r="160" spans="1:16" ht="13.15" x14ac:dyDescent="0.4">
      <c r="A160" s="5" t="s">
        <v>40</v>
      </c>
      <c r="B160" s="5" t="s">
        <v>2723</v>
      </c>
      <c r="C160" s="5" t="s">
        <v>3152</v>
      </c>
      <c r="D160" s="5" t="s">
        <v>3153</v>
      </c>
      <c r="E160" s="5" t="s">
        <v>3154</v>
      </c>
      <c r="F160" s="5" t="s">
        <v>3155</v>
      </c>
      <c r="G160" s="5" t="s">
        <v>20</v>
      </c>
      <c r="H160" s="5" t="s">
        <v>3156</v>
      </c>
      <c r="I160" s="5" t="s">
        <v>3157</v>
      </c>
      <c r="J160" s="5"/>
      <c r="K160" s="5" t="s">
        <v>3158</v>
      </c>
      <c r="L160" s="5" t="s">
        <v>3159</v>
      </c>
      <c r="M160" s="5"/>
      <c r="N160" s="5"/>
      <c r="O160" s="5" t="str">
        <f t="shared" si="4"/>
        <v>James Ort</v>
      </c>
      <c r="P160" s="5" t="str">
        <f t="shared" si="5"/>
        <v>Member</v>
      </c>
    </row>
    <row r="161" spans="1:16" ht="13.15" x14ac:dyDescent="0.4">
      <c r="A161" s="5" t="s">
        <v>2203</v>
      </c>
      <c r="B161" s="5" t="s">
        <v>2320</v>
      </c>
      <c r="C161" s="5" t="s">
        <v>3160</v>
      </c>
      <c r="D161" s="5" t="s">
        <v>3161</v>
      </c>
      <c r="E161" s="5"/>
      <c r="F161" s="5"/>
      <c r="G161" s="5" t="s">
        <v>2267</v>
      </c>
      <c r="H161" s="5" t="s">
        <v>3162</v>
      </c>
      <c r="I161" s="5" t="s">
        <v>1510</v>
      </c>
      <c r="J161" s="5"/>
      <c r="K161" s="5"/>
      <c r="L161" s="5">
        <v>7891467883</v>
      </c>
      <c r="M161" s="5" t="s">
        <v>2203</v>
      </c>
      <c r="N161" s="5"/>
      <c r="O161" s="5" t="str">
        <f t="shared" si="4"/>
        <v>Barbara Oster</v>
      </c>
      <c r="P161" s="5" t="str">
        <f t="shared" si="5"/>
        <v>Member</v>
      </c>
    </row>
    <row r="162" spans="1:16" ht="13.15" x14ac:dyDescent="0.4">
      <c r="A162" s="5" t="s">
        <v>40</v>
      </c>
      <c r="B162" s="5" t="s">
        <v>45</v>
      </c>
      <c r="C162" s="5" t="s">
        <v>49</v>
      </c>
      <c r="D162" s="5" t="s">
        <v>3163</v>
      </c>
      <c r="E162" s="5" t="s">
        <v>3164</v>
      </c>
      <c r="F162" s="5" t="s">
        <v>3165</v>
      </c>
      <c r="G162" s="5"/>
      <c r="H162" s="5" t="s">
        <v>3166</v>
      </c>
      <c r="I162" s="5" t="s">
        <v>3167</v>
      </c>
      <c r="J162" s="5"/>
      <c r="K162" s="5"/>
      <c r="L162" s="5">
        <v>7771616475</v>
      </c>
      <c r="M162" s="5"/>
      <c r="N162" s="5"/>
      <c r="O162" s="5" t="str">
        <f t="shared" si="4"/>
        <v>Helen Pakeman</v>
      </c>
      <c r="P162" s="5" t="str">
        <f t="shared" si="5"/>
        <v>Member</v>
      </c>
    </row>
    <row r="163" spans="1:16" ht="13.15" x14ac:dyDescent="0.4">
      <c r="A163" s="5" t="s">
        <v>40</v>
      </c>
      <c r="B163" s="5" t="s">
        <v>3168</v>
      </c>
      <c r="C163" s="5" t="s">
        <v>3169</v>
      </c>
      <c r="D163" s="5" t="s">
        <v>3170</v>
      </c>
      <c r="E163" s="5" t="s">
        <v>3171</v>
      </c>
      <c r="F163" s="5" t="s">
        <v>3088</v>
      </c>
      <c r="G163" s="5" t="s">
        <v>20</v>
      </c>
      <c r="H163" s="5" t="s">
        <v>3172</v>
      </c>
      <c r="I163" s="5" t="s">
        <v>3173</v>
      </c>
      <c r="J163" s="5"/>
      <c r="K163" s="5"/>
      <c r="L163" s="5" t="s">
        <v>3174</v>
      </c>
      <c r="M163" s="5"/>
      <c r="N163" s="5"/>
      <c r="O163" s="5" t="str">
        <f t="shared" si="4"/>
        <v>Tara Parker-Woolway</v>
      </c>
      <c r="P163" s="5" t="str">
        <f t="shared" si="5"/>
        <v>Member</v>
      </c>
    </row>
    <row r="164" spans="1:16" ht="13.15" x14ac:dyDescent="0.4">
      <c r="A164" s="5" t="s">
        <v>40</v>
      </c>
      <c r="B164" s="5" t="s">
        <v>2546</v>
      </c>
      <c r="C164" s="5" t="s">
        <v>3175</v>
      </c>
      <c r="D164" s="5" t="s">
        <v>3176</v>
      </c>
      <c r="E164" s="5" t="s">
        <v>2562</v>
      </c>
      <c r="F164" s="5" t="s">
        <v>20</v>
      </c>
      <c r="G164" s="5"/>
      <c r="H164" s="5" t="s">
        <v>3177</v>
      </c>
      <c r="I164" s="5" t="s">
        <v>3178</v>
      </c>
      <c r="J164" s="5"/>
      <c r="K164" s="5" t="s">
        <v>3179</v>
      </c>
      <c r="L164" s="5" t="s">
        <v>3180</v>
      </c>
      <c r="M164" s="5"/>
      <c r="N164" s="5"/>
      <c r="O164" s="5" t="str">
        <f t="shared" si="4"/>
        <v>Jane Peart</v>
      </c>
      <c r="P164" s="5" t="str">
        <f t="shared" si="5"/>
        <v>Member</v>
      </c>
    </row>
    <row r="165" spans="1:16" ht="13.15" x14ac:dyDescent="0.4">
      <c r="A165" s="5" t="s">
        <v>40</v>
      </c>
      <c r="B165" s="5" t="s">
        <v>3181</v>
      </c>
      <c r="C165" s="5" t="s">
        <v>3182</v>
      </c>
      <c r="D165" s="5" t="s">
        <v>3183</v>
      </c>
      <c r="E165" s="5" t="s">
        <v>3184</v>
      </c>
      <c r="F165" s="5" t="s">
        <v>3185</v>
      </c>
      <c r="G165" s="5" t="s">
        <v>20</v>
      </c>
      <c r="H165" s="5" t="s">
        <v>3186</v>
      </c>
      <c r="I165" s="5" t="s">
        <v>3187</v>
      </c>
      <c r="J165" s="5"/>
      <c r="K165" s="5" t="s">
        <v>3188</v>
      </c>
      <c r="L165" s="5"/>
      <c r="M165" s="5"/>
      <c r="N165" s="5"/>
      <c r="O165" s="5" t="str">
        <f t="shared" si="4"/>
        <v>Therese Penny</v>
      </c>
      <c r="P165" s="5" t="str">
        <f t="shared" si="5"/>
        <v>Member</v>
      </c>
    </row>
    <row r="166" spans="1:16" ht="13.15" x14ac:dyDescent="0.4">
      <c r="A166" s="5" t="s">
        <v>2203</v>
      </c>
      <c r="B166" s="5" t="s">
        <v>2757</v>
      </c>
      <c r="C166" s="5" t="s">
        <v>3189</v>
      </c>
      <c r="D166" s="5" t="s">
        <v>3190</v>
      </c>
      <c r="E166" s="5"/>
      <c r="F166" s="5"/>
      <c r="G166" s="5"/>
      <c r="H166" s="5" t="s">
        <v>3191</v>
      </c>
      <c r="I166" s="5" t="s">
        <v>1430</v>
      </c>
      <c r="J166" s="5"/>
      <c r="K166" s="5"/>
      <c r="L166" s="5">
        <v>7768367303</v>
      </c>
      <c r="M166" s="5" t="s">
        <v>2203</v>
      </c>
      <c r="N166" s="5"/>
      <c r="O166" s="5" t="str">
        <f t="shared" si="4"/>
        <v>Antony Perry</v>
      </c>
      <c r="P166" s="5" t="str">
        <f t="shared" si="5"/>
        <v>Member</v>
      </c>
    </row>
    <row r="167" spans="1:16" ht="13.15" x14ac:dyDescent="0.4">
      <c r="A167" s="5" t="s">
        <v>40</v>
      </c>
      <c r="B167" s="5" t="s">
        <v>3192</v>
      </c>
      <c r="C167" s="5" t="s">
        <v>3193</v>
      </c>
      <c r="D167" s="5" t="s">
        <v>3194</v>
      </c>
      <c r="E167" s="5" t="s">
        <v>23</v>
      </c>
      <c r="F167" s="5"/>
      <c r="G167" s="5"/>
      <c r="H167" s="5" t="s">
        <v>3195</v>
      </c>
      <c r="I167" s="5" t="s">
        <v>3196</v>
      </c>
      <c r="J167" s="5"/>
      <c r="K167" s="5" t="s">
        <v>3197</v>
      </c>
      <c r="L167" s="5"/>
      <c r="M167" s="5"/>
      <c r="N167" s="5"/>
      <c r="O167" s="5" t="str">
        <f t="shared" si="4"/>
        <v>Valerie   Petts</v>
      </c>
      <c r="P167" s="5" t="str">
        <f t="shared" si="5"/>
        <v>Member</v>
      </c>
    </row>
    <row r="168" spans="1:16" ht="13.15" x14ac:dyDescent="0.4">
      <c r="A168" s="5"/>
      <c r="B168" s="5" t="s">
        <v>3198</v>
      </c>
      <c r="C168" s="5" t="s">
        <v>3199</v>
      </c>
      <c r="D168" s="5" t="s">
        <v>3200</v>
      </c>
      <c r="E168" s="5" t="s">
        <v>2804</v>
      </c>
      <c r="F168" s="5"/>
      <c r="G168" s="5"/>
      <c r="H168" s="5" t="s">
        <v>2805</v>
      </c>
      <c r="I168" s="5" t="s">
        <v>1432</v>
      </c>
      <c r="J168" s="5"/>
      <c r="K168" s="5"/>
      <c r="L168" s="5">
        <v>7880700231</v>
      </c>
      <c r="M168" s="5"/>
      <c r="N168" s="5"/>
      <c r="O168" s="5" t="str">
        <f t="shared" si="4"/>
        <v>Yvette Phillips</v>
      </c>
      <c r="P168" s="5" t="str">
        <f t="shared" si="5"/>
        <v>Member</v>
      </c>
    </row>
    <row r="169" spans="1:16" ht="13.15" x14ac:dyDescent="0.4">
      <c r="A169" s="5" t="s">
        <v>40</v>
      </c>
      <c r="B169" s="5" t="s">
        <v>3201</v>
      </c>
      <c r="C169" s="5" t="s">
        <v>3202</v>
      </c>
      <c r="D169" s="5" t="s">
        <v>3203</v>
      </c>
      <c r="E169" s="5" t="s">
        <v>17</v>
      </c>
      <c r="F169" s="5"/>
      <c r="G169" s="5"/>
      <c r="H169" s="5" t="s">
        <v>3204</v>
      </c>
      <c r="I169" s="5" t="s">
        <v>3205</v>
      </c>
      <c r="J169" s="5" t="s">
        <v>3206</v>
      </c>
      <c r="K169" s="5" t="s">
        <v>3207</v>
      </c>
      <c r="L169" s="5" t="s">
        <v>3208</v>
      </c>
      <c r="M169" s="5"/>
      <c r="N169" s="5"/>
      <c r="O169" s="5" t="str">
        <f t="shared" si="4"/>
        <v>Rosie Phipps</v>
      </c>
      <c r="P169" s="5" t="str">
        <f t="shared" si="5"/>
        <v>Member</v>
      </c>
    </row>
    <row r="170" spans="1:16" ht="13.15" x14ac:dyDescent="0.4">
      <c r="A170" s="5" t="s">
        <v>2203</v>
      </c>
      <c r="B170" s="5" t="s">
        <v>3209</v>
      </c>
      <c r="C170" s="5" t="s">
        <v>3210</v>
      </c>
      <c r="D170" s="5" t="s">
        <v>3211</v>
      </c>
      <c r="E170" s="5"/>
      <c r="F170" s="5"/>
      <c r="G170" s="5" t="s">
        <v>2349</v>
      </c>
      <c r="H170" s="5" t="s">
        <v>3212</v>
      </c>
      <c r="I170" s="5" t="s">
        <v>1539</v>
      </c>
      <c r="J170" s="5"/>
      <c r="K170" s="5"/>
      <c r="L170" s="5">
        <v>7932330857</v>
      </c>
      <c r="M170" s="5" t="s">
        <v>2203</v>
      </c>
      <c r="N170" s="5"/>
      <c r="O170" s="5" t="str">
        <f t="shared" si="4"/>
        <v>MM Morgan Plumm</v>
      </c>
      <c r="P170" s="5" t="str">
        <f t="shared" si="5"/>
        <v>Member</v>
      </c>
    </row>
    <row r="171" spans="1:16" ht="13.15" x14ac:dyDescent="0.4">
      <c r="A171" s="5" t="s">
        <v>40</v>
      </c>
      <c r="B171" s="5" t="s">
        <v>3213</v>
      </c>
      <c r="C171" s="5" t="s">
        <v>3214</v>
      </c>
      <c r="D171" s="5" t="s">
        <v>3215</v>
      </c>
      <c r="E171" s="5" t="s">
        <v>3216</v>
      </c>
      <c r="F171" s="5" t="s">
        <v>2297</v>
      </c>
      <c r="G171" s="5"/>
      <c r="H171" s="5" t="s">
        <v>3217</v>
      </c>
      <c r="I171" s="5" t="s">
        <v>3218</v>
      </c>
      <c r="J171" s="5"/>
      <c r="K171" s="5"/>
      <c r="L171" s="5" t="s">
        <v>3219</v>
      </c>
      <c r="M171" s="5"/>
      <c r="N171" s="5"/>
      <c r="O171" s="5" t="str">
        <f t="shared" si="4"/>
        <v>Dirk Pretorius</v>
      </c>
      <c r="P171" s="5" t="str">
        <f t="shared" si="5"/>
        <v>Member</v>
      </c>
    </row>
    <row r="172" spans="1:16" ht="13.15" x14ac:dyDescent="0.4">
      <c r="A172" s="5" t="s">
        <v>34</v>
      </c>
      <c r="B172" s="5" t="s">
        <v>3220</v>
      </c>
      <c r="C172" s="5" t="s">
        <v>3221</v>
      </c>
      <c r="D172" s="5" t="s">
        <v>3222</v>
      </c>
      <c r="E172" s="5" t="s">
        <v>3223</v>
      </c>
      <c r="F172" s="5" t="s">
        <v>3224</v>
      </c>
      <c r="G172" s="5" t="s">
        <v>20</v>
      </c>
      <c r="H172" s="5" t="s">
        <v>3225</v>
      </c>
      <c r="I172" s="5" t="s">
        <v>3226</v>
      </c>
      <c r="J172" s="5"/>
      <c r="K172" s="5"/>
      <c r="L172" s="5" t="s">
        <v>3227</v>
      </c>
      <c r="M172" s="5"/>
      <c r="N172" s="5"/>
      <c r="O172" s="5" t="str">
        <f t="shared" si="4"/>
        <v>Jago  Pryce</v>
      </c>
      <c r="P172" s="5" t="str">
        <f t="shared" si="5"/>
        <v>Member</v>
      </c>
    </row>
    <row r="173" spans="1:16" ht="13.15" x14ac:dyDescent="0.4">
      <c r="A173" s="5" t="s">
        <v>40</v>
      </c>
      <c r="B173" s="5" t="s">
        <v>3228</v>
      </c>
      <c r="C173" s="5" t="s">
        <v>3229</v>
      </c>
      <c r="D173" s="5" t="s">
        <v>3230</v>
      </c>
      <c r="E173" s="5" t="s">
        <v>2839</v>
      </c>
      <c r="F173" s="5" t="s">
        <v>3231</v>
      </c>
      <c r="G173" s="5"/>
      <c r="H173" s="5" t="s">
        <v>3232</v>
      </c>
      <c r="I173" s="5" t="s">
        <v>3233</v>
      </c>
      <c r="J173" s="5"/>
      <c r="K173" s="5" t="s">
        <v>3234</v>
      </c>
      <c r="L173" s="5"/>
      <c r="M173" s="5"/>
      <c r="N173" s="5"/>
      <c r="O173" s="5" t="str">
        <f t="shared" si="4"/>
        <v>Angela Radcliffe</v>
      </c>
      <c r="P173" s="5" t="str">
        <f t="shared" si="5"/>
        <v>Member</v>
      </c>
    </row>
    <row r="174" spans="1:16" ht="13.15" x14ac:dyDescent="0.4">
      <c r="A174" s="5" t="s">
        <v>16</v>
      </c>
      <c r="B174" s="5" t="s">
        <v>3235</v>
      </c>
      <c r="C174" s="5" t="s">
        <v>3236</v>
      </c>
      <c r="D174" s="5" t="s">
        <v>3237</v>
      </c>
      <c r="E174" s="5" t="s">
        <v>3238</v>
      </c>
      <c r="F174" s="5" t="s">
        <v>3239</v>
      </c>
      <c r="G174" s="5"/>
      <c r="H174" s="5" t="s">
        <v>3240</v>
      </c>
      <c r="I174" s="5" t="s">
        <v>3241</v>
      </c>
      <c r="J174" s="5"/>
      <c r="K174" s="5" t="s">
        <v>3242</v>
      </c>
      <c r="L174" s="5"/>
      <c r="M174" s="5"/>
      <c r="N174" s="5"/>
      <c r="O174" s="5" t="str">
        <f t="shared" si="4"/>
        <v>Amanda  Ralfe</v>
      </c>
      <c r="P174" s="5" t="str">
        <f t="shared" si="5"/>
        <v>Member</v>
      </c>
    </row>
    <row r="175" spans="1:16" ht="13.15" x14ac:dyDescent="0.4">
      <c r="A175" s="5"/>
      <c r="B175" s="5" t="s">
        <v>3243</v>
      </c>
      <c r="C175" s="5" t="s">
        <v>3244</v>
      </c>
      <c r="D175" s="5" t="s">
        <v>3245</v>
      </c>
      <c r="E175" s="5" t="s">
        <v>3224</v>
      </c>
      <c r="F175" s="5" t="s">
        <v>17</v>
      </c>
      <c r="G175" s="5"/>
      <c r="H175" s="5" t="s">
        <v>3246</v>
      </c>
      <c r="I175" s="5" t="s">
        <v>1473</v>
      </c>
      <c r="J175" s="5"/>
      <c r="K175" s="5">
        <v>1865861748</v>
      </c>
      <c r="L175" s="5"/>
      <c r="M175" s="5"/>
      <c r="N175" s="5"/>
      <c r="O175" s="5" t="str">
        <f t="shared" si="4"/>
        <v>Lesley Reeves</v>
      </c>
      <c r="P175" s="5" t="str">
        <f t="shared" si="5"/>
        <v>Member</v>
      </c>
    </row>
    <row r="176" spans="1:16" ht="13.15" x14ac:dyDescent="0.4">
      <c r="A176" s="5" t="s">
        <v>40</v>
      </c>
      <c r="B176" s="5" t="s">
        <v>745</v>
      </c>
      <c r="C176" s="5" t="s">
        <v>746</v>
      </c>
      <c r="D176" s="5" t="s">
        <v>3247</v>
      </c>
      <c r="E176" s="5" t="s">
        <v>2496</v>
      </c>
      <c r="F176" s="5" t="s">
        <v>23</v>
      </c>
      <c r="G176" s="5"/>
      <c r="H176" s="5" t="s">
        <v>3248</v>
      </c>
      <c r="I176" s="5" t="s">
        <v>3249</v>
      </c>
      <c r="J176" s="5"/>
      <c r="K176" s="5" t="s">
        <v>3250</v>
      </c>
      <c r="L176" s="5"/>
      <c r="M176" s="5"/>
      <c r="N176" s="5"/>
      <c r="O176" s="5" t="str">
        <f t="shared" si="4"/>
        <v>Morna Rhys</v>
      </c>
      <c r="P176" s="5" t="str">
        <f t="shared" si="5"/>
        <v>Member</v>
      </c>
    </row>
    <row r="177" spans="1:16" ht="13.15" x14ac:dyDescent="0.4">
      <c r="A177" s="5" t="s">
        <v>40</v>
      </c>
      <c r="B177" s="5" t="s">
        <v>33</v>
      </c>
      <c r="C177" s="5" t="s">
        <v>3251</v>
      </c>
      <c r="D177" s="5" t="s">
        <v>3252</v>
      </c>
      <c r="E177" s="5" t="s">
        <v>2562</v>
      </c>
      <c r="F177" s="5" t="s">
        <v>20</v>
      </c>
      <c r="G177" s="5"/>
      <c r="H177" s="5" t="s">
        <v>3253</v>
      </c>
      <c r="I177" s="5" t="s">
        <v>3254</v>
      </c>
      <c r="J177" s="5"/>
      <c r="K177" s="5"/>
      <c r="L177" s="5" t="s">
        <v>3255</v>
      </c>
      <c r="M177" s="5"/>
      <c r="N177" s="5"/>
      <c r="O177" s="5" t="str">
        <f t="shared" si="4"/>
        <v>Caroline Ritson</v>
      </c>
      <c r="P177" s="5" t="str">
        <f t="shared" si="5"/>
        <v>Member</v>
      </c>
    </row>
    <row r="178" spans="1:16" ht="13.15" x14ac:dyDescent="0.4">
      <c r="A178" s="5" t="s">
        <v>40</v>
      </c>
      <c r="B178" s="5" t="s">
        <v>3256</v>
      </c>
      <c r="C178" s="5" t="s">
        <v>13</v>
      </c>
      <c r="D178" s="5" t="s">
        <v>3257</v>
      </c>
      <c r="E178" s="5" t="s">
        <v>3258</v>
      </c>
      <c r="F178" s="5" t="s">
        <v>20</v>
      </c>
      <c r="G178" s="5"/>
      <c r="H178" s="5" t="s">
        <v>3259</v>
      </c>
      <c r="I178" s="5" t="s">
        <v>1587</v>
      </c>
      <c r="J178" s="5" t="s">
        <v>3260</v>
      </c>
      <c r="K178" s="5" t="s">
        <v>3261</v>
      </c>
      <c r="L178" s="5" t="s">
        <v>3262</v>
      </c>
      <c r="M178" s="5"/>
      <c r="N178" s="5"/>
      <c r="O178" s="5" t="str">
        <f t="shared" si="4"/>
        <v>Jim Robinson</v>
      </c>
      <c r="P178" s="5" t="str">
        <f t="shared" si="5"/>
        <v>Member</v>
      </c>
    </row>
    <row r="179" spans="1:16" ht="13.15" x14ac:dyDescent="0.4">
      <c r="A179" s="5" t="s">
        <v>40</v>
      </c>
      <c r="B179" s="5" t="s">
        <v>3263</v>
      </c>
      <c r="C179" s="5" t="s">
        <v>13</v>
      </c>
      <c r="D179" s="5" t="s">
        <v>3264</v>
      </c>
      <c r="E179" s="5" t="s">
        <v>24</v>
      </c>
      <c r="F179" s="5" t="s">
        <v>20</v>
      </c>
      <c r="G179" s="5"/>
      <c r="H179" s="5" t="s">
        <v>3265</v>
      </c>
      <c r="I179" s="5" t="s">
        <v>3266</v>
      </c>
      <c r="J179" s="5"/>
      <c r="K179" s="5"/>
      <c r="L179" s="5" t="s">
        <v>3267</v>
      </c>
      <c r="M179" s="5"/>
      <c r="N179" s="5"/>
      <c r="O179" s="5" t="str">
        <f t="shared" si="4"/>
        <v>Mary  Robinson</v>
      </c>
      <c r="P179" s="5" t="str">
        <f t="shared" si="5"/>
        <v>Member</v>
      </c>
    </row>
    <row r="180" spans="1:16" ht="13.15" x14ac:dyDescent="0.4">
      <c r="A180" s="5" t="s">
        <v>40</v>
      </c>
      <c r="B180" s="5" t="s">
        <v>3268</v>
      </c>
      <c r="C180" s="5" t="s">
        <v>13</v>
      </c>
      <c r="D180" s="5" t="s">
        <v>3269</v>
      </c>
      <c r="E180" s="5" t="s">
        <v>3270</v>
      </c>
      <c r="F180" s="5" t="s">
        <v>20</v>
      </c>
      <c r="G180" s="5"/>
      <c r="H180" s="5" t="s">
        <v>3271</v>
      </c>
      <c r="I180" s="5" t="s">
        <v>3272</v>
      </c>
      <c r="J180" s="5" t="s">
        <v>3273</v>
      </c>
      <c r="K180" s="5"/>
      <c r="L180" s="5" t="s">
        <v>3274</v>
      </c>
      <c r="M180" s="5"/>
      <c r="N180" s="5"/>
      <c r="O180" s="5" t="str">
        <f t="shared" si="4"/>
        <v>Yvonne Robinson</v>
      </c>
      <c r="P180" s="5" t="str">
        <f t="shared" si="5"/>
        <v>Member</v>
      </c>
    </row>
    <row r="181" spans="1:16" ht="13.15" x14ac:dyDescent="0.4">
      <c r="A181" s="5"/>
      <c r="B181" s="5" t="s">
        <v>3275</v>
      </c>
      <c r="C181" s="5" t="s">
        <v>13</v>
      </c>
      <c r="D181" s="5" t="s">
        <v>3276</v>
      </c>
      <c r="E181" s="5" t="s">
        <v>3277</v>
      </c>
      <c r="F181" s="5"/>
      <c r="G181" s="5"/>
      <c r="H181" s="5" t="s">
        <v>3278</v>
      </c>
      <c r="I181" s="5" t="s">
        <v>1440</v>
      </c>
      <c r="J181" s="5"/>
      <c r="K181" s="5" t="s">
        <v>3279</v>
      </c>
      <c r="L181" s="5">
        <v>7967014085</v>
      </c>
      <c r="M181" s="5"/>
      <c r="N181" s="5"/>
      <c r="O181" s="5" t="str">
        <f t="shared" si="4"/>
        <v>Marie Robinson</v>
      </c>
      <c r="P181" s="5" t="str">
        <f t="shared" si="5"/>
        <v>Member</v>
      </c>
    </row>
    <row r="182" spans="1:16" ht="13.15" x14ac:dyDescent="0.4">
      <c r="A182" s="5" t="s">
        <v>16</v>
      </c>
      <c r="B182" s="5" t="s">
        <v>3280</v>
      </c>
      <c r="C182" s="5" t="s">
        <v>3281</v>
      </c>
      <c r="D182" s="5" t="s">
        <v>3282</v>
      </c>
      <c r="E182" s="5" t="s">
        <v>3283</v>
      </c>
      <c r="F182" s="5" t="s">
        <v>23</v>
      </c>
      <c r="G182" s="5"/>
      <c r="H182" s="5" t="s">
        <v>3284</v>
      </c>
      <c r="I182" s="5" t="s">
        <v>1424</v>
      </c>
      <c r="J182" s="5"/>
      <c r="K182" s="5"/>
      <c r="L182" s="5" t="s">
        <v>3285</v>
      </c>
      <c r="M182" s="5"/>
      <c r="N182" s="5"/>
      <c r="O182" s="5" t="str">
        <f t="shared" si="4"/>
        <v>Fred Rose</v>
      </c>
      <c r="P182" s="5" t="str">
        <f t="shared" si="5"/>
        <v>Member</v>
      </c>
    </row>
    <row r="183" spans="1:16" ht="13.15" x14ac:dyDescent="0.4">
      <c r="A183" s="5" t="s">
        <v>40</v>
      </c>
      <c r="B183" s="5" t="s">
        <v>3286</v>
      </c>
      <c r="C183" s="5" t="s">
        <v>3287</v>
      </c>
      <c r="D183" s="5" t="s">
        <v>3288</v>
      </c>
      <c r="E183" s="5" t="s">
        <v>3289</v>
      </c>
      <c r="F183" s="5" t="s">
        <v>3290</v>
      </c>
      <c r="G183" s="5" t="s">
        <v>20</v>
      </c>
      <c r="H183" s="5" t="s">
        <v>3291</v>
      </c>
      <c r="I183" s="5" t="s">
        <v>3292</v>
      </c>
      <c r="J183" s="5"/>
      <c r="K183" s="5" t="s">
        <v>3293</v>
      </c>
      <c r="L183" s="5"/>
      <c r="M183" s="5"/>
      <c r="N183" s="5"/>
      <c r="O183" s="5" t="str">
        <f t="shared" si="4"/>
        <v>Lorna  Rowe</v>
      </c>
      <c r="P183" s="5" t="str">
        <f t="shared" si="5"/>
        <v>Member</v>
      </c>
    </row>
    <row r="184" spans="1:16" ht="13.15" x14ac:dyDescent="0.4">
      <c r="A184" s="5" t="s">
        <v>16</v>
      </c>
      <c r="B184" s="5" t="s">
        <v>3294</v>
      </c>
      <c r="C184" s="5" t="s">
        <v>3295</v>
      </c>
      <c r="D184" s="5" t="s">
        <v>3296</v>
      </c>
      <c r="E184" s="5" t="s">
        <v>17</v>
      </c>
      <c r="F184" s="5"/>
      <c r="G184" s="5"/>
      <c r="H184" s="5" t="s">
        <v>2986</v>
      </c>
      <c r="I184" s="5" t="s">
        <v>1595</v>
      </c>
      <c r="J184" s="5"/>
      <c r="K184" s="5"/>
      <c r="L184" s="5" t="s">
        <v>3297</v>
      </c>
      <c r="M184" s="5"/>
      <c r="N184" s="5"/>
      <c r="O184" s="5" t="str">
        <f t="shared" si="4"/>
        <v>Claire Christie Sadler</v>
      </c>
      <c r="P184" s="5" t="str">
        <f t="shared" si="5"/>
        <v>Member</v>
      </c>
    </row>
    <row r="185" spans="1:16" ht="13.15" x14ac:dyDescent="0.4">
      <c r="A185" s="5" t="s">
        <v>34</v>
      </c>
      <c r="B185" s="5" t="s">
        <v>3298</v>
      </c>
      <c r="C185" s="5" t="s">
        <v>3299</v>
      </c>
      <c r="D185" s="5" t="s">
        <v>3300</v>
      </c>
      <c r="E185" s="5" t="s">
        <v>23</v>
      </c>
      <c r="F185" s="5"/>
      <c r="G185" s="5"/>
      <c r="H185" s="5" t="s">
        <v>2662</v>
      </c>
      <c r="I185" s="5" t="s">
        <v>3301</v>
      </c>
      <c r="J185" s="5"/>
      <c r="K185" s="5" t="s">
        <v>3302</v>
      </c>
      <c r="L185" s="5"/>
      <c r="M185" s="5"/>
      <c r="N185" s="5"/>
      <c r="O185" s="5" t="str">
        <f t="shared" si="4"/>
        <v>Graeme Salmon</v>
      </c>
      <c r="P185" s="5" t="str">
        <f t="shared" si="5"/>
        <v>Member</v>
      </c>
    </row>
    <row r="186" spans="1:16" ht="13.15" x14ac:dyDescent="0.4">
      <c r="A186" s="5" t="s">
        <v>40</v>
      </c>
      <c r="B186" s="5" t="s">
        <v>22</v>
      </c>
      <c r="C186" s="5" t="s">
        <v>3303</v>
      </c>
      <c r="D186" s="5" t="s">
        <v>3304</v>
      </c>
      <c r="E186" s="5" t="s">
        <v>42</v>
      </c>
      <c r="F186" s="5" t="s">
        <v>17</v>
      </c>
      <c r="G186" s="5"/>
      <c r="H186" s="5" t="s">
        <v>3305</v>
      </c>
      <c r="I186" s="5" t="s">
        <v>3306</v>
      </c>
      <c r="J186" s="5"/>
      <c r="K186" s="5"/>
      <c r="L186" s="5"/>
      <c r="M186" s="5"/>
      <c r="N186" s="5"/>
      <c r="O186" s="5" t="str">
        <f t="shared" si="4"/>
        <v>John Sampson</v>
      </c>
      <c r="P186" s="5" t="str">
        <f t="shared" si="5"/>
        <v>Member</v>
      </c>
    </row>
    <row r="187" spans="1:16" ht="13.15" x14ac:dyDescent="0.4">
      <c r="A187" s="5" t="s">
        <v>40</v>
      </c>
      <c r="B187" s="5" t="s">
        <v>30</v>
      </c>
      <c r="C187" s="5" t="s">
        <v>3307</v>
      </c>
      <c r="D187" s="5" t="s">
        <v>3308</v>
      </c>
      <c r="E187" s="5" t="s">
        <v>3309</v>
      </c>
      <c r="F187" s="5" t="s">
        <v>2216</v>
      </c>
      <c r="G187" s="5"/>
      <c r="H187" s="5" t="s">
        <v>3310</v>
      </c>
      <c r="I187" s="5" t="s">
        <v>3311</v>
      </c>
      <c r="J187" s="5"/>
      <c r="K187" s="5"/>
      <c r="L187" s="5" t="s">
        <v>3312</v>
      </c>
      <c r="M187" s="5"/>
      <c r="N187" s="5"/>
      <c r="O187" s="5" t="str">
        <f t="shared" si="4"/>
        <v>Lewis Saunders</v>
      </c>
      <c r="P187" s="5" t="str">
        <f t="shared" si="5"/>
        <v>Member</v>
      </c>
    </row>
    <row r="188" spans="1:16" ht="13.15" x14ac:dyDescent="0.4">
      <c r="A188" s="5"/>
      <c r="B188" s="5" t="s">
        <v>3025</v>
      </c>
      <c r="C188" s="5" t="s">
        <v>3313</v>
      </c>
      <c r="D188" s="5" t="s">
        <v>3314</v>
      </c>
      <c r="E188" s="5" t="s">
        <v>3315</v>
      </c>
      <c r="F188" s="5" t="s">
        <v>3316</v>
      </c>
      <c r="G188" s="5" t="s">
        <v>2928</v>
      </c>
      <c r="H188" s="5" t="s">
        <v>3317</v>
      </c>
      <c r="I188" s="5" t="s">
        <v>1556</v>
      </c>
      <c r="J188" s="5"/>
      <c r="K188" s="5"/>
      <c r="L188" s="5" t="s">
        <v>3318</v>
      </c>
      <c r="M188" s="5"/>
      <c r="N188" s="5"/>
      <c r="O188" s="5" t="str">
        <f t="shared" si="4"/>
        <v>Kevin Scully</v>
      </c>
      <c r="P188" s="5" t="str">
        <f t="shared" si="5"/>
        <v>Member</v>
      </c>
    </row>
    <row r="189" spans="1:16" ht="13.15" x14ac:dyDescent="0.4">
      <c r="A189" s="5" t="s">
        <v>40</v>
      </c>
      <c r="B189" s="5" t="s">
        <v>3319</v>
      </c>
      <c r="C189" s="5" t="s">
        <v>3320</v>
      </c>
      <c r="D189" s="5" t="s">
        <v>3321</v>
      </c>
      <c r="E189" s="5" t="s">
        <v>3322</v>
      </c>
      <c r="F189" s="5" t="s">
        <v>3323</v>
      </c>
      <c r="G189" s="5" t="s">
        <v>3324</v>
      </c>
      <c r="H189" s="5" t="s">
        <v>3325</v>
      </c>
      <c r="I189" s="5" t="s">
        <v>3326</v>
      </c>
      <c r="J189" s="5" t="s">
        <v>3327</v>
      </c>
      <c r="K189" s="5"/>
      <c r="L189" s="5" t="s">
        <v>3328</v>
      </c>
      <c r="M189" s="5"/>
      <c r="N189" s="5"/>
      <c r="O189" s="5" t="str">
        <f t="shared" si="4"/>
        <v>Mandy Selhurst</v>
      </c>
      <c r="P189" s="5" t="str">
        <f t="shared" si="5"/>
        <v>Member</v>
      </c>
    </row>
    <row r="190" spans="1:16" ht="13.15" x14ac:dyDescent="0.4">
      <c r="A190" s="5" t="s">
        <v>40</v>
      </c>
      <c r="B190" s="5" t="s">
        <v>3329</v>
      </c>
      <c r="C190" s="5" t="s">
        <v>3330</v>
      </c>
      <c r="D190" s="5" t="s">
        <v>3331</v>
      </c>
      <c r="E190" s="5" t="s">
        <v>23</v>
      </c>
      <c r="F190" s="5"/>
      <c r="G190" s="5"/>
      <c r="H190" s="5" t="s">
        <v>3332</v>
      </c>
      <c r="I190" s="5" t="s">
        <v>3333</v>
      </c>
      <c r="J190" s="5" t="s">
        <v>3334</v>
      </c>
      <c r="K190" s="5"/>
      <c r="L190" s="5" t="s">
        <v>3335</v>
      </c>
      <c r="M190" s="5"/>
      <c r="N190" s="5"/>
      <c r="O190" s="5" t="str">
        <f t="shared" si="4"/>
        <v>Francesca  Shakespeare</v>
      </c>
      <c r="P190" s="5" t="str">
        <f t="shared" si="5"/>
        <v>Member</v>
      </c>
    </row>
    <row r="191" spans="1:16" ht="13.15" x14ac:dyDescent="0.4">
      <c r="A191" s="5" t="s">
        <v>40</v>
      </c>
      <c r="B191" s="5" t="s">
        <v>3275</v>
      </c>
      <c r="C191" s="5" t="s">
        <v>3336</v>
      </c>
      <c r="D191" s="5" t="s">
        <v>3337</v>
      </c>
      <c r="E191" s="5" t="s">
        <v>3338</v>
      </c>
      <c r="F191" s="5" t="s">
        <v>24</v>
      </c>
      <c r="G191" s="5"/>
      <c r="H191" s="5" t="s">
        <v>3339</v>
      </c>
      <c r="I191" s="5" t="s">
        <v>1512</v>
      </c>
      <c r="J191" s="5"/>
      <c r="K191" s="5" t="s">
        <v>3340</v>
      </c>
      <c r="L191" s="5">
        <v>7886840574</v>
      </c>
      <c r="M191" s="5"/>
      <c r="N191" s="5"/>
      <c r="O191" s="5" t="str">
        <f t="shared" si="4"/>
        <v>Marie Shepherd</v>
      </c>
      <c r="P191" s="5" t="str">
        <f t="shared" si="5"/>
        <v>Member</v>
      </c>
    </row>
    <row r="192" spans="1:16" ht="13.15" x14ac:dyDescent="0.4">
      <c r="A192" s="5" t="s">
        <v>2203</v>
      </c>
      <c r="B192" s="5" t="s">
        <v>3341</v>
      </c>
      <c r="C192" s="5" t="s">
        <v>3342</v>
      </c>
      <c r="D192" s="5" t="s">
        <v>3343</v>
      </c>
      <c r="E192" s="5"/>
      <c r="F192" s="5"/>
      <c r="G192" s="5" t="s">
        <v>3088</v>
      </c>
      <c r="H192" s="5" t="s">
        <v>3344</v>
      </c>
      <c r="I192" s="5" t="s">
        <v>3345</v>
      </c>
      <c r="J192" s="5"/>
      <c r="K192" s="5"/>
      <c r="L192" s="5">
        <v>7557022250</v>
      </c>
      <c r="M192" s="5" t="s">
        <v>2203</v>
      </c>
      <c r="N192" s="5"/>
      <c r="O192" s="5" t="str">
        <f t="shared" si="4"/>
        <v>Bing Shi</v>
      </c>
      <c r="P192" s="5" t="str">
        <f t="shared" si="5"/>
        <v>Member</v>
      </c>
    </row>
    <row r="193" spans="1:16" ht="13.15" x14ac:dyDescent="0.4">
      <c r="A193" s="5" t="s">
        <v>40</v>
      </c>
      <c r="B193" s="5" t="s">
        <v>3346</v>
      </c>
      <c r="C193" s="5" t="s">
        <v>3347</v>
      </c>
      <c r="D193" s="5" t="s">
        <v>3348</v>
      </c>
      <c r="E193" s="5" t="s">
        <v>3349</v>
      </c>
      <c r="F193" s="5" t="s">
        <v>2580</v>
      </c>
      <c r="G193" s="5" t="s">
        <v>20</v>
      </c>
      <c r="H193" s="5" t="s">
        <v>3350</v>
      </c>
      <c r="I193" s="5" t="s">
        <v>3351</v>
      </c>
      <c r="J193" s="5" t="s">
        <v>3352</v>
      </c>
      <c r="K193" s="5"/>
      <c r="L193" s="5"/>
      <c r="M193" s="5"/>
      <c r="N193" s="5"/>
      <c r="O193" s="5" t="str">
        <f t="shared" ref="O193:O247" si="6">B193&amp;" "&amp;C193</f>
        <v>Pip Shuckburgh</v>
      </c>
      <c r="P193" s="5" t="str">
        <f t="shared" ref="P193:P247" si="7">IF(Q193="Not Paid","Not Paid","Member")</f>
        <v>Member</v>
      </c>
    </row>
    <row r="194" spans="1:16" ht="13.15" x14ac:dyDescent="0.4">
      <c r="A194" s="5" t="s">
        <v>40</v>
      </c>
      <c r="B194" s="5" t="s">
        <v>2448</v>
      </c>
      <c r="C194" s="5" t="s">
        <v>3353</v>
      </c>
      <c r="D194" s="5" t="s">
        <v>3354</v>
      </c>
      <c r="E194" s="5" t="s">
        <v>3224</v>
      </c>
      <c r="F194" s="5" t="s">
        <v>23</v>
      </c>
      <c r="G194" s="5"/>
      <c r="H194" s="5" t="s">
        <v>3246</v>
      </c>
      <c r="I194" s="5" t="s">
        <v>3355</v>
      </c>
      <c r="J194" s="5" t="s">
        <v>3356</v>
      </c>
      <c r="K194" s="5"/>
      <c r="L194" s="5"/>
      <c r="M194" s="5" t="s">
        <v>3357</v>
      </c>
      <c r="N194" s="5"/>
      <c r="O194" s="5" t="str">
        <f t="shared" si="6"/>
        <v>Sue Side</v>
      </c>
      <c r="P194" s="5" t="str">
        <f t="shared" si="7"/>
        <v>Member</v>
      </c>
    </row>
    <row r="195" spans="1:16" ht="13.15" x14ac:dyDescent="0.4">
      <c r="A195" s="5" t="s">
        <v>40</v>
      </c>
      <c r="B195" s="5" t="s">
        <v>3122</v>
      </c>
      <c r="C195" s="5" t="s">
        <v>3358</v>
      </c>
      <c r="D195" s="5" t="s">
        <v>3359</v>
      </c>
      <c r="E195" s="5" t="s">
        <v>23</v>
      </c>
      <c r="F195" s="5"/>
      <c r="G195" s="5"/>
      <c r="H195" s="5" t="s">
        <v>3360</v>
      </c>
      <c r="I195" s="5" t="s">
        <v>3361</v>
      </c>
      <c r="J195" s="5"/>
      <c r="K195" s="5"/>
      <c r="L195" s="5" t="s">
        <v>3362</v>
      </c>
      <c r="M195" s="5"/>
      <c r="N195" s="5"/>
      <c r="O195" s="5" t="str">
        <f t="shared" si="6"/>
        <v>Wendy Skinner Smith</v>
      </c>
      <c r="P195" s="5" t="str">
        <f t="shared" si="7"/>
        <v>Member</v>
      </c>
    </row>
    <row r="196" spans="1:16" ht="13.15" x14ac:dyDescent="0.4">
      <c r="A196" s="5" t="s">
        <v>40</v>
      </c>
      <c r="B196" s="5" t="s">
        <v>3363</v>
      </c>
      <c r="C196" s="5" t="s">
        <v>3364</v>
      </c>
      <c r="D196" s="5" t="s">
        <v>3365</v>
      </c>
      <c r="E196" s="5" t="s">
        <v>27</v>
      </c>
      <c r="F196" s="5"/>
      <c r="G196" s="5"/>
      <c r="H196" s="5" t="s">
        <v>3366</v>
      </c>
      <c r="I196" s="5" t="s">
        <v>3367</v>
      </c>
      <c r="J196" s="5"/>
      <c r="K196" s="5"/>
      <c r="L196" s="5">
        <v>7972236204</v>
      </c>
      <c r="M196" s="5"/>
      <c r="N196" s="5"/>
      <c r="O196" s="5" t="str">
        <f t="shared" si="6"/>
        <v>Adrian Smart</v>
      </c>
      <c r="P196" s="5" t="str">
        <f t="shared" si="7"/>
        <v>Member</v>
      </c>
    </row>
    <row r="197" spans="1:16" ht="13.15" x14ac:dyDescent="0.4">
      <c r="A197" s="5" t="s">
        <v>2203</v>
      </c>
      <c r="B197" s="5" t="s">
        <v>2448</v>
      </c>
      <c r="C197" s="5" t="s">
        <v>3368</v>
      </c>
      <c r="D197" s="5" t="s">
        <v>3369</v>
      </c>
      <c r="E197" s="5"/>
      <c r="F197" s="5"/>
      <c r="G197" s="5" t="s">
        <v>2562</v>
      </c>
      <c r="H197" s="5" t="s">
        <v>3370</v>
      </c>
      <c r="I197" s="5" t="s">
        <v>3371</v>
      </c>
      <c r="J197" s="5"/>
      <c r="K197" s="5"/>
      <c r="L197" s="5">
        <v>7891727504</v>
      </c>
      <c r="M197" s="5" t="s">
        <v>2203</v>
      </c>
      <c r="N197" s="5"/>
      <c r="O197" s="5" t="str">
        <f t="shared" si="6"/>
        <v>Sue Smith</v>
      </c>
      <c r="P197" s="5" t="str">
        <f t="shared" si="7"/>
        <v>Member</v>
      </c>
    </row>
    <row r="198" spans="1:16" ht="13.15" x14ac:dyDescent="0.4">
      <c r="A198" s="5" t="s">
        <v>40</v>
      </c>
      <c r="B198" s="5" t="s">
        <v>3372</v>
      </c>
      <c r="C198" s="5" t="s">
        <v>3368</v>
      </c>
      <c r="D198" s="5" t="s">
        <v>3373</v>
      </c>
      <c r="E198" s="5" t="s">
        <v>3374</v>
      </c>
      <c r="F198" s="5" t="s">
        <v>3142</v>
      </c>
      <c r="G198" s="5" t="s">
        <v>20</v>
      </c>
      <c r="H198" s="5" t="s">
        <v>3375</v>
      </c>
      <c r="I198" s="5" t="s">
        <v>3376</v>
      </c>
      <c r="J198" s="5"/>
      <c r="K198" s="5" t="s">
        <v>3377</v>
      </c>
      <c r="L198" s="5"/>
      <c r="M198" s="5"/>
      <c r="N198" s="5"/>
      <c r="O198" s="5" t="str">
        <f t="shared" si="6"/>
        <v>Marie L  Smith</v>
      </c>
      <c r="P198" s="5" t="str">
        <f t="shared" si="7"/>
        <v>Member</v>
      </c>
    </row>
    <row r="199" spans="1:16" ht="13.15" x14ac:dyDescent="0.4">
      <c r="A199" s="5" t="s">
        <v>40</v>
      </c>
      <c r="B199" s="5" t="s">
        <v>2327</v>
      </c>
      <c r="C199" s="5" t="s">
        <v>3368</v>
      </c>
      <c r="D199" s="5" t="s">
        <v>3378</v>
      </c>
      <c r="E199" s="5" t="s">
        <v>35</v>
      </c>
      <c r="F199" s="5" t="s">
        <v>23</v>
      </c>
      <c r="G199" s="5"/>
      <c r="H199" s="5" t="s">
        <v>3379</v>
      </c>
      <c r="I199" s="5" t="s">
        <v>3380</v>
      </c>
      <c r="J199" s="5" t="s">
        <v>3381</v>
      </c>
      <c r="K199" s="5" t="s">
        <v>3382</v>
      </c>
      <c r="L199" s="5"/>
      <c r="M199" s="5"/>
      <c r="N199" s="5"/>
      <c r="O199" s="5" t="str">
        <f t="shared" si="6"/>
        <v>Martin Smith</v>
      </c>
      <c r="P199" s="5" t="str">
        <f t="shared" si="7"/>
        <v>Member</v>
      </c>
    </row>
    <row r="200" spans="1:16" ht="13.15" x14ac:dyDescent="0.4">
      <c r="A200" s="5" t="s">
        <v>40</v>
      </c>
      <c r="B200" s="5" t="s">
        <v>22</v>
      </c>
      <c r="C200" s="5" t="s">
        <v>3383</v>
      </c>
      <c r="D200" s="5"/>
      <c r="E200" s="5"/>
      <c r="F200" s="5"/>
      <c r="G200" s="5"/>
      <c r="H200" s="5"/>
      <c r="I200" s="5" t="s">
        <v>3384</v>
      </c>
      <c r="J200" s="5"/>
      <c r="K200" s="5" t="s">
        <v>3385</v>
      </c>
      <c r="L200" s="5"/>
      <c r="M200" s="5" t="s">
        <v>3357</v>
      </c>
      <c r="N200" s="5"/>
      <c r="O200" s="5" t="str">
        <f t="shared" si="6"/>
        <v>John Somerscales</v>
      </c>
      <c r="P200" s="5" t="str">
        <f t="shared" si="7"/>
        <v>Member</v>
      </c>
    </row>
    <row r="201" spans="1:16" ht="13.15" x14ac:dyDescent="0.4">
      <c r="A201" s="5" t="s">
        <v>40</v>
      </c>
      <c r="B201" s="5" t="s">
        <v>2252</v>
      </c>
      <c r="C201" s="5" t="s">
        <v>3386</v>
      </c>
      <c r="D201" s="5" t="s">
        <v>3387</v>
      </c>
      <c r="E201" s="5" t="s">
        <v>17</v>
      </c>
      <c r="F201" s="5"/>
      <c r="G201" s="5"/>
      <c r="H201" s="5" t="s">
        <v>3388</v>
      </c>
      <c r="I201" s="5" t="s">
        <v>3389</v>
      </c>
      <c r="J201" s="5"/>
      <c r="K201" s="5" t="s">
        <v>3390</v>
      </c>
      <c r="L201" s="5"/>
      <c r="M201" s="5"/>
      <c r="N201" s="5"/>
      <c r="O201" s="5" t="str">
        <f t="shared" si="6"/>
        <v>Alison Soskice</v>
      </c>
      <c r="P201" s="5" t="str">
        <f t="shared" si="7"/>
        <v>Member</v>
      </c>
    </row>
    <row r="202" spans="1:16" ht="13.15" x14ac:dyDescent="0.4">
      <c r="A202" s="5" t="s">
        <v>16</v>
      </c>
      <c r="B202" s="5" t="s">
        <v>2493</v>
      </c>
      <c r="C202" s="5" t="s">
        <v>3391</v>
      </c>
      <c r="D202" s="5" t="s">
        <v>3392</v>
      </c>
      <c r="E202" s="5" t="s">
        <v>17</v>
      </c>
      <c r="F202" s="5"/>
      <c r="G202" s="5"/>
      <c r="H202" s="5" t="s">
        <v>3393</v>
      </c>
      <c r="I202" s="5" t="s">
        <v>1463</v>
      </c>
      <c r="J202" s="5"/>
      <c r="K202" s="5"/>
      <c r="L202" s="5">
        <v>7789261428</v>
      </c>
      <c r="M202" s="5"/>
      <c r="N202" s="5"/>
      <c r="O202" s="5" t="str">
        <f t="shared" si="6"/>
        <v>Sarah Spackman</v>
      </c>
      <c r="P202" s="5" t="str">
        <f t="shared" si="7"/>
        <v>Member</v>
      </c>
    </row>
    <row r="203" spans="1:16" ht="13.15" x14ac:dyDescent="0.4">
      <c r="A203" s="5" t="s">
        <v>2203</v>
      </c>
      <c r="B203" s="5" t="s">
        <v>2786</v>
      </c>
      <c r="C203" s="5" t="s">
        <v>3394</v>
      </c>
      <c r="D203" s="5" t="s">
        <v>3395</v>
      </c>
      <c r="E203" s="5"/>
      <c r="F203" s="5"/>
      <c r="G203" s="5" t="s">
        <v>3239</v>
      </c>
      <c r="H203" s="5" t="s">
        <v>3396</v>
      </c>
      <c r="I203" s="5" t="s">
        <v>1469</v>
      </c>
      <c r="J203" s="5"/>
      <c r="K203" s="5"/>
      <c r="L203" s="5">
        <v>7763812199</v>
      </c>
      <c r="M203" s="5" t="s">
        <v>2203</v>
      </c>
      <c r="N203" s="5"/>
      <c r="O203" s="5" t="str">
        <f t="shared" si="6"/>
        <v>Ann Spencer</v>
      </c>
      <c r="P203" s="5" t="str">
        <f t="shared" si="7"/>
        <v>Member</v>
      </c>
    </row>
    <row r="204" spans="1:16" ht="13.15" x14ac:dyDescent="0.4">
      <c r="A204" s="5"/>
      <c r="B204" s="5" t="s">
        <v>3397</v>
      </c>
      <c r="C204" s="5" t="s">
        <v>3398</v>
      </c>
      <c r="D204" s="5"/>
      <c r="E204" s="5"/>
      <c r="F204" s="5"/>
      <c r="G204" s="5" t="s">
        <v>3399</v>
      </c>
      <c r="H204" s="5"/>
      <c r="I204" s="5" t="s">
        <v>3400</v>
      </c>
      <c r="J204" s="5"/>
      <c r="K204" s="5"/>
      <c r="L204" s="5" t="s">
        <v>3401</v>
      </c>
      <c r="M204" s="5" t="s">
        <v>3357</v>
      </c>
      <c r="N204" s="5"/>
      <c r="O204" s="5" t="str">
        <f t="shared" si="6"/>
        <v>Carrie Stanley</v>
      </c>
      <c r="P204" s="5" t="str">
        <f t="shared" si="7"/>
        <v>Member</v>
      </c>
    </row>
    <row r="205" spans="1:16" ht="13.15" x14ac:dyDescent="0.4">
      <c r="A205" s="5" t="s">
        <v>40</v>
      </c>
      <c r="B205" s="5" t="s">
        <v>3402</v>
      </c>
      <c r="C205" s="5" t="s">
        <v>3403</v>
      </c>
      <c r="D205" s="5" t="s">
        <v>3404</v>
      </c>
      <c r="E205" s="5" t="s">
        <v>2297</v>
      </c>
      <c r="F205" s="5" t="s">
        <v>20</v>
      </c>
      <c r="G205" s="5"/>
      <c r="H205" s="5" t="s">
        <v>3405</v>
      </c>
      <c r="I205" s="5" t="s">
        <v>3406</v>
      </c>
      <c r="J205" s="5" t="s">
        <v>3407</v>
      </c>
      <c r="K205" s="5"/>
      <c r="L205" s="5" t="s">
        <v>3408</v>
      </c>
      <c r="M205" s="5"/>
      <c r="N205" s="5"/>
      <c r="O205" s="5" t="str">
        <f t="shared" si="6"/>
        <v>Victoria Stanway</v>
      </c>
      <c r="P205" s="5" t="str">
        <f t="shared" si="7"/>
        <v>Member</v>
      </c>
    </row>
    <row r="206" spans="1:16" ht="13.15" x14ac:dyDescent="0.4">
      <c r="A206" s="5" t="s">
        <v>40</v>
      </c>
      <c r="B206" s="5" t="s">
        <v>3409</v>
      </c>
      <c r="C206" s="5" t="s">
        <v>2703</v>
      </c>
      <c r="D206" s="5" t="s">
        <v>3410</v>
      </c>
      <c r="E206" s="5" t="s">
        <v>27</v>
      </c>
      <c r="F206" s="5" t="s">
        <v>20</v>
      </c>
      <c r="G206" s="5"/>
      <c r="H206" s="5" t="s">
        <v>3411</v>
      </c>
      <c r="I206" s="5" t="s">
        <v>3412</v>
      </c>
      <c r="J206" s="5" t="s">
        <v>3413</v>
      </c>
      <c r="K206" s="5" t="s">
        <v>3414</v>
      </c>
      <c r="L206" s="5"/>
      <c r="M206" s="5"/>
      <c r="N206" s="5"/>
      <c r="O206" s="5" t="str">
        <f t="shared" si="6"/>
        <v>John  Stephen</v>
      </c>
      <c r="P206" s="5" t="str">
        <f t="shared" si="7"/>
        <v>Member</v>
      </c>
    </row>
    <row r="207" spans="1:16" ht="13.15" x14ac:dyDescent="0.4">
      <c r="A207" s="5" t="s">
        <v>40</v>
      </c>
      <c r="B207" s="5" t="s">
        <v>3415</v>
      </c>
      <c r="C207" s="5" t="s">
        <v>3416</v>
      </c>
      <c r="D207" s="5" t="s">
        <v>3417</v>
      </c>
      <c r="E207" s="5" t="s">
        <v>3418</v>
      </c>
      <c r="F207" s="5" t="s">
        <v>2234</v>
      </c>
      <c r="G207" s="5"/>
      <c r="H207" s="5" t="s">
        <v>3419</v>
      </c>
      <c r="I207" s="5" t="s">
        <v>3420</v>
      </c>
      <c r="J207" s="5"/>
      <c r="K207" s="5"/>
      <c r="L207" s="5">
        <v>7815108721</v>
      </c>
      <c r="M207" s="5"/>
      <c r="N207" s="5"/>
      <c r="O207" s="5" t="str">
        <f t="shared" si="6"/>
        <v>Sophia Stewart-Liberty</v>
      </c>
      <c r="P207" s="5" t="str">
        <f t="shared" si="7"/>
        <v>Member</v>
      </c>
    </row>
    <row r="208" spans="1:16" ht="13.15" x14ac:dyDescent="0.4">
      <c r="A208" s="5" t="s">
        <v>40</v>
      </c>
      <c r="B208" s="5" t="s">
        <v>3421</v>
      </c>
      <c r="C208" s="5" t="s">
        <v>3422</v>
      </c>
      <c r="D208" s="5" t="s">
        <v>3423</v>
      </c>
      <c r="E208" s="5" t="s">
        <v>2992</v>
      </c>
      <c r="F208" s="5"/>
      <c r="G208" s="5"/>
      <c r="H208" s="5" t="s">
        <v>3424</v>
      </c>
      <c r="I208" s="5" t="s">
        <v>3425</v>
      </c>
      <c r="J208" s="5"/>
      <c r="K208" s="5"/>
      <c r="L208" s="5" t="s">
        <v>3426</v>
      </c>
      <c r="M208" s="5"/>
      <c r="N208" s="5"/>
      <c r="O208" s="5" t="str">
        <f t="shared" si="6"/>
        <v>Kieran Stiles</v>
      </c>
      <c r="P208" s="5" t="str">
        <f t="shared" si="7"/>
        <v>Member</v>
      </c>
    </row>
    <row r="209" spans="1:16" ht="13.15" x14ac:dyDescent="0.4">
      <c r="A209" s="5" t="s">
        <v>34</v>
      </c>
      <c r="B209" s="5" t="s">
        <v>2729</v>
      </c>
      <c r="C209" s="5" t="s">
        <v>3427</v>
      </c>
      <c r="D209" s="5" t="s">
        <v>3428</v>
      </c>
      <c r="E209" s="5" t="s">
        <v>23</v>
      </c>
      <c r="F209" s="5"/>
      <c r="G209" s="5"/>
      <c r="H209" s="5" t="s">
        <v>3429</v>
      </c>
      <c r="I209" s="5" t="s">
        <v>3430</v>
      </c>
      <c r="J209" s="5"/>
      <c r="K209" s="5"/>
      <c r="L209" s="5" t="s">
        <v>3426</v>
      </c>
      <c r="M209" s="5"/>
      <c r="N209" s="5"/>
      <c r="O209" s="5" t="str">
        <f t="shared" si="6"/>
        <v>Lucy Stopford</v>
      </c>
      <c r="P209" s="5" t="str">
        <f t="shared" si="7"/>
        <v>Member</v>
      </c>
    </row>
    <row r="210" spans="1:16" ht="13.15" x14ac:dyDescent="0.4">
      <c r="A210" s="5" t="s">
        <v>40</v>
      </c>
      <c r="B210" s="5" t="s">
        <v>3431</v>
      </c>
      <c r="C210" s="5" t="s">
        <v>3432</v>
      </c>
      <c r="D210" s="5" t="s">
        <v>3433</v>
      </c>
      <c r="E210" s="5" t="s">
        <v>2950</v>
      </c>
      <c r="F210" s="5" t="s">
        <v>20</v>
      </c>
      <c r="G210" s="5"/>
      <c r="H210" s="5"/>
      <c r="I210" s="5" t="s">
        <v>3434</v>
      </c>
      <c r="J210" s="5"/>
      <c r="K210" s="5" t="s">
        <v>3435</v>
      </c>
      <c r="L210" s="5"/>
      <c r="M210" s="5"/>
      <c r="N210" s="5"/>
      <c r="O210" s="5" t="str">
        <f t="shared" si="6"/>
        <v>Raymond Strange</v>
      </c>
      <c r="P210" s="5" t="str">
        <f t="shared" si="7"/>
        <v>Member</v>
      </c>
    </row>
    <row r="211" spans="1:16" ht="13.15" x14ac:dyDescent="0.4">
      <c r="A211" s="5" t="s">
        <v>40</v>
      </c>
      <c r="B211" s="5" t="s">
        <v>3436</v>
      </c>
      <c r="C211" s="5" t="s">
        <v>3432</v>
      </c>
      <c r="D211" s="5" t="s">
        <v>3437</v>
      </c>
      <c r="E211" s="5" t="s">
        <v>3438</v>
      </c>
      <c r="F211" s="5" t="s">
        <v>3439</v>
      </c>
      <c r="G211" s="5"/>
      <c r="H211" s="5" t="s">
        <v>3440</v>
      </c>
      <c r="I211" s="5" t="s">
        <v>3441</v>
      </c>
      <c r="J211" s="5"/>
      <c r="K211" s="5" t="s">
        <v>3442</v>
      </c>
      <c r="L211" s="5">
        <v>7812783978</v>
      </c>
      <c r="M211" s="5"/>
      <c r="N211" s="5"/>
      <c r="O211" s="5" t="str">
        <f t="shared" si="6"/>
        <v>Robert W Strange</v>
      </c>
      <c r="P211" s="5" t="str">
        <f t="shared" si="7"/>
        <v>Member</v>
      </c>
    </row>
    <row r="212" spans="1:16" ht="13.15" x14ac:dyDescent="0.4">
      <c r="A212" s="5" t="s">
        <v>40</v>
      </c>
      <c r="B212" s="5" t="s">
        <v>3443</v>
      </c>
      <c r="C212" s="5" t="s">
        <v>3444</v>
      </c>
      <c r="D212" s="5" t="s">
        <v>3445</v>
      </c>
      <c r="E212" s="5" t="s">
        <v>35</v>
      </c>
      <c r="F212" s="5" t="s">
        <v>23</v>
      </c>
      <c r="G212" s="5"/>
      <c r="H212" s="5" t="s">
        <v>3446</v>
      </c>
      <c r="I212" s="5" t="s">
        <v>3447</v>
      </c>
      <c r="J212" s="5"/>
      <c r="K212" s="5" t="s">
        <v>3448</v>
      </c>
      <c r="L212" s="5"/>
      <c r="M212" s="5"/>
      <c r="N212" s="5"/>
      <c r="O212" s="5" t="str">
        <f t="shared" si="6"/>
        <v>Jane  Strother</v>
      </c>
      <c r="P212" s="5" t="str">
        <f t="shared" si="7"/>
        <v>Member</v>
      </c>
    </row>
    <row r="213" spans="1:16" ht="13.15" x14ac:dyDescent="0.4">
      <c r="A213" s="5" t="s">
        <v>40</v>
      </c>
      <c r="B213" s="5" t="s">
        <v>3449</v>
      </c>
      <c r="C213" s="5" t="s">
        <v>3450</v>
      </c>
      <c r="D213" s="5" t="s">
        <v>3451</v>
      </c>
      <c r="E213" s="5"/>
      <c r="F213" s="5" t="s">
        <v>23</v>
      </c>
      <c r="G213" s="5"/>
      <c r="H213" s="5" t="s">
        <v>3452</v>
      </c>
      <c r="I213" s="5" t="s">
        <v>1413</v>
      </c>
      <c r="J213" s="5"/>
      <c r="K213" s="5"/>
      <c r="L213" s="5">
        <v>7817587359</v>
      </c>
      <c r="M213" s="5"/>
      <c r="N213" s="5"/>
      <c r="O213" s="5" t="str">
        <f t="shared" si="6"/>
        <v>Ruth Swain</v>
      </c>
      <c r="P213" s="5" t="str">
        <f t="shared" si="7"/>
        <v>Member</v>
      </c>
    </row>
    <row r="214" spans="1:16" ht="13.15" x14ac:dyDescent="0.4">
      <c r="A214" s="5" t="s">
        <v>16</v>
      </c>
      <c r="B214" s="5" t="s">
        <v>3453</v>
      </c>
      <c r="C214" s="5" t="s">
        <v>32</v>
      </c>
      <c r="D214" s="5" t="s">
        <v>3454</v>
      </c>
      <c r="E214" s="5" t="s">
        <v>3455</v>
      </c>
      <c r="F214" s="5" t="s">
        <v>20</v>
      </c>
      <c r="G214" s="5"/>
      <c r="H214" s="5" t="s">
        <v>3456</v>
      </c>
      <c r="I214" s="5" t="s">
        <v>3457</v>
      </c>
      <c r="J214" s="5"/>
      <c r="K214" s="5"/>
      <c r="L214" s="5" t="s">
        <v>3458</v>
      </c>
      <c r="M214" s="5"/>
      <c r="N214" s="5"/>
      <c r="O214" s="5" t="str">
        <f t="shared" si="6"/>
        <v>Louise Taylor</v>
      </c>
      <c r="P214" s="5" t="str">
        <f t="shared" si="7"/>
        <v>Member</v>
      </c>
    </row>
    <row r="215" spans="1:16" ht="13.15" x14ac:dyDescent="0.4">
      <c r="A215" s="5" t="s">
        <v>40</v>
      </c>
      <c r="B215" s="5" t="s">
        <v>3459</v>
      </c>
      <c r="C215" s="5" t="s">
        <v>32</v>
      </c>
      <c r="D215" s="5" t="s">
        <v>3460</v>
      </c>
      <c r="E215" s="5" t="s">
        <v>3461</v>
      </c>
      <c r="F215" s="5" t="s">
        <v>2992</v>
      </c>
      <c r="G215" s="5" t="s">
        <v>31</v>
      </c>
      <c r="H215" s="5" t="s">
        <v>3462</v>
      </c>
      <c r="I215" s="5" t="s">
        <v>1411</v>
      </c>
      <c r="J215" s="5" t="s">
        <v>3463</v>
      </c>
      <c r="K215" s="5" t="s">
        <v>3464</v>
      </c>
      <c r="L215" s="5"/>
      <c r="M215" s="5"/>
      <c r="N215" s="5"/>
      <c r="O215" s="5" t="str">
        <f t="shared" si="6"/>
        <v>George RBSA Taylor</v>
      </c>
      <c r="P215" s="5" t="str">
        <f t="shared" si="7"/>
        <v>Member</v>
      </c>
    </row>
    <row r="216" spans="1:16" ht="13.15" x14ac:dyDescent="0.4">
      <c r="A216" s="5" t="s">
        <v>40</v>
      </c>
      <c r="B216" s="5" t="s">
        <v>3465</v>
      </c>
      <c r="C216" s="5" t="s">
        <v>3466</v>
      </c>
      <c r="D216" s="5" t="s">
        <v>3467</v>
      </c>
      <c r="E216" s="5" t="s">
        <v>23</v>
      </c>
      <c r="F216" s="5"/>
      <c r="G216" s="5"/>
      <c r="H216" s="5" t="s">
        <v>3468</v>
      </c>
      <c r="I216" s="5" t="s">
        <v>3469</v>
      </c>
      <c r="J216" s="5"/>
      <c r="K216" s="5" t="s">
        <v>3470</v>
      </c>
      <c r="L216" s="5"/>
      <c r="M216" s="5"/>
      <c r="N216" s="5"/>
      <c r="O216" s="5" t="str">
        <f t="shared" si="6"/>
        <v>Marc Thompson</v>
      </c>
      <c r="P216" s="5" t="str">
        <f t="shared" si="7"/>
        <v>Member</v>
      </c>
    </row>
    <row r="217" spans="1:16" ht="13.15" x14ac:dyDescent="0.4">
      <c r="A217" s="5" t="s">
        <v>40</v>
      </c>
      <c r="B217" s="5" t="s">
        <v>3471</v>
      </c>
      <c r="C217" s="5" t="s">
        <v>3472</v>
      </c>
      <c r="D217" s="5" t="s">
        <v>3473</v>
      </c>
      <c r="E217" s="5" t="s">
        <v>35</v>
      </c>
      <c r="F217" s="5" t="s">
        <v>23</v>
      </c>
      <c r="G217" s="5"/>
      <c r="H217" s="5" t="s">
        <v>3474</v>
      </c>
      <c r="I217" s="5" t="s">
        <v>3475</v>
      </c>
      <c r="J217" s="5"/>
      <c r="K217" s="5" t="s">
        <v>3476</v>
      </c>
      <c r="L217" s="5"/>
      <c r="M217" s="5"/>
      <c r="N217" s="5"/>
      <c r="O217" s="5" t="str">
        <f t="shared" si="6"/>
        <v>Kathy Turner</v>
      </c>
      <c r="P217" s="5" t="str">
        <f t="shared" si="7"/>
        <v>Member</v>
      </c>
    </row>
    <row r="218" spans="1:16" ht="13.15" x14ac:dyDescent="0.4">
      <c r="A218" s="5" t="s">
        <v>40</v>
      </c>
      <c r="B218" s="5" t="s">
        <v>3477</v>
      </c>
      <c r="C218" s="5" t="s">
        <v>3478</v>
      </c>
      <c r="D218" s="5" t="s">
        <v>3479</v>
      </c>
      <c r="E218" s="5" t="s">
        <v>23</v>
      </c>
      <c r="F218" s="5"/>
      <c r="G218" s="5"/>
      <c r="H218" s="5" t="s">
        <v>2662</v>
      </c>
      <c r="I218" s="5" t="s">
        <v>3480</v>
      </c>
      <c r="J218" s="5"/>
      <c r="K218" s="5"/>
      <c r="L218" s="5" t="s">
        <v>3481</v>
      </c>
      <c r="M218" s="5"/>
      <c r="N218" s="5"/>
      <c r="O218" s="5" t="str">
        <f t="shared" si="6"/>
        <v>Betsy Tyler Bell</v>
      </c>
      <c r="P218" s="5" t="str">
        <f t="shared" si="7"/>
        <v>Member</v>
      </c>
    </row>
    <row r="219" spans="1:16" ht="13.15" x14ac:dyDescent="0.4">
      <c r="A219" s="5" t="s">
        <v>40</v>
      </c>
      <c r="B219" s="5" t="s">
        <v>3482</v>
      </c>
      <c r="C219" s="5" t="s">
        <v>3483</v>
      </c>
      <c r="D219" s="5" t="s">
        <v>3484</v>
      </c>
      <c r="E219" s="5" t="s">
        <v>23</v>
      </c>
      <c r="F219" s="5"/>
      <c r="G219" s="5"/>
      <c r="H219" s="5" t="s">
        <v>3485</v>
      </c>
      <c r="I219" s="5" t="s">
        <v>3486</v>
      </c>
      <c r="J219" s="5"/>
      <c r="K219" s="5" t="s">
        <v>3487</v>
      </c>
      <c r="L219" s="5"/>
      <c r="M219" s="5"/>
      <c r="N219" s="5"/>
      <c r="O219" s="5" t="str">
        <f t="shared" si="6"/>
        <v>Noreen Tyson</v>
      </c>
      <c r="P219" s="5" t="str">
        <f t="shared" si="7"/>
        <v>Member</v>
      </c>
    </row>
    <row r="220" spans="1:16" ht="13.15" x14ac:dyDescent="0.4">
      <c r="A220" s="5" t="s">
        <v>16</v>
      </c>
      <c r="B220" s="5" t="s">
        <v>3488</v>
      </c>
      <c r="C220" s="5" t="s">
        <v>3489</v>
      </c>
      <c r="D220" s="5" t="s">
        <v>3490</v>
      </c>
      <c r="E220" s="5" t="s">
        <v>17</v>
      </c>
      <c r="F220" s="5"/>
      <c r="G220" s="5"/>
      <c r="H220" s="5" t="s">
        <v>3491</v>
      </c>
      <c r="I220" s="5" t="s">
        <v>3492</v>
      </c>
      <c r="J220" s="5" t="s">
        <v>3493</v>
      </c>
      <c r="K220" s="5" t="s">
        <v>3487</v>
      </c>
      <c r="L220" s="5"/>
      <c r="M220" s="5"/>
      <c r="N220" s="5"/>
      <c r="O220" s="5" t="str">
        <f t="shared" si="6"/>
        <v>Philip Vainker</v>
      </c>
      <c r="P220" s="5" t="str">
        <f t="shared" si="7"/>
        <v>Member</v>
      </c>
    </row>
    <row r="221" spans="1:16" ht="13.15" x14ac:dyDescent="0.4">
      <c r="A221" s="5" t="s">
        <v>2203</v>
      </c>
      <c r="B221" s="5" t="s">
        <v>2532</v>
      </c>
      <c r="C221" s="5" t="s">
        <v>3494</v>
      </c>
      <c r="D221" s="5" t="s">
        <v>3495</v>
      </c>
      <c r="E221" s="5"/>
      <c r="F221" s="5"/>
      <c r="G221" s="5" t="s">
        <v>17</v>
      </c>
      <c r="H221" s="5" t="s">
        <v>3496</v>
      </c>
      <c r="I221" s="5" t="s">
        <v>3497</v>
      </c>
      <c r="J221" s="5"/>
      <c r="K221" s="5"/>
      <c r="L221" s="5" t="s">
        <v>3498</v>
      </c>
      <c r="M221" s="5" t="s">
        <v>2203</v>
      </c>
      <c r="N221" s="5"/>
      <c r="O221" s="5" t="str">
        <f t="shared" si="6"/>
        <v>Claire Venables</v>
      </c>
      <c r="P221" s="5" t="str">
        <f t="shared" si="7"/>
        <v>Member</v>
      </c>
    </row>
    <row r="222" spans="1:16" ht="13.15" x14ac:dyDescent="0.4">
      <c r="A222" s="5" t="s">
        <v>40</v>
      </c>
      <c r="B222" s="5" t="s">
        <v>3499</v>
      </c>
      <c r="C222" s="5" t="s">
        <v>3500</v>
      </c>
      <c r="D222" s="5" t="s">
        <v>3501</v>
      </c>
      <c r="E222" s="5" t="s">
        <v>17</v>
      </c>
      <c r="F222" s="5"/>
      <c r="G222" s="5"/>
      <c r="H222" s="5" t="s">
        <v>3502</v>
      </c>
      <c r="I222" s="5" t="s">
        <v>1461</v>
      </c>
      <c r="J222" s="5"/>
      <c r="K222" s="5"/>
      <c r="L222" s="5">
        <v>7427687386</v>
      </c>
      <c r="M222" s="5"/>
      <c r="N222" s="5"/>
      <c r="O222" s="5" t="str">
        <f t="shared" si="6"/>
        <v>Hannah Vickery</v>
      </c>
      <c r="P222" s="5" t="str">
        <f t="shared" si="7"/>
        <v>Member</v>
      </c>
    </row>
    <row r="223" spans="1:16" ht="13.15" x14ac:dyDescent="0.4">
      <c r="A223" s="5" t="s">
        <v>34</v>
      </c>
      <c r="B223" s="5" t="s">
        <v>3503</v>
      </c>
      <c r="C223" s="5" t="s">
        <v>3504</v>
      </c>
      <c r="D223" s="5" t="s">
        <v>3505</v>
      </c>
      <c r="E223" s="5" t="s">
        <v>3506</v>
      </c>
      <c r="F223" s="5" t="s">
        <v>2358</v>
      </c>
      <c r="G223" s="5" t="s">
        <v>20</v>
      </c>
      <c r="H223" s="5" t="s">
        <v>3507</v>
      </c>
      <c r="I223" s="5" t="s">
        <v>3508</v>
      </c>
      <c r="J223" s="5"/>
      <c r="K223" s="5"/>
      <c r="L223" s="5" t="s">
        <v>3509</v>
      </c>
      <c r="M223" s="5"/>
      <c r="N223" s="5"/>
      <c r="O223" s="5" t="str">
        <f t="shared" si="6"/>
        <v>Johannes Von Stumm</v>
      </c>
      <c r="P223" s="5" t="str">
        <f t="shared" si="7"/>
        <v>Member</v>
      </c>
    </row>
    <row r="224" spans="1:16" ht="13.15" x14ac:dyDescent="0.4">
      <c r="A224" s="5" t="s">
        <v>40</v>
      </c>
      <c r="B224" s="5" t="s">
        <v>3510</v>
      </c>
      <c r="C224" s="5" t="s">
        <v>3511</v>
      </c>
      <c r="D224" s="5" t="s">
        <v>3512</v>
      </c>
      <c r="E224" s="5" t="s">
        <v>3513</v>
      </c>
      <c r="F224" s="5" t="s">
        <v>23</v>
      </c>
      <c r="G224" s="5"/>
      <c r="H224" s="5" t="s">
        <v>3514</v>
      </c>
      <c r="I224" s="5" t="s">
        <v>3515</v>
      </c>
      <c r="J224" s="5"/>
      <c r="K224" s="5" t="s">
        <v>3516</v>
      </c>
      <c r="L224" s="5"/>
      <c r="M224" s="5"/>
      <c r="N224" s="5"/>
      <c r="O224" s="5" t="str">
        <f t="shared" si="6"/>
        <v>Cassandra Wall</v>
      </c>
      <c r="P224" s="5" t="str">
        <f t="shared" si="7"/>
        <v>Member</v>
      </c>
    </row>
    <row r="225" spans="1:16" ht="13.15" x14ac:dyDescent="0.4">
      <c r="A225" s="5" t="s">
        <v>40</v>
      </c>
      <c r="B225" s="5" t="s">
        <v>3517</v>
      </c>
      <c r="C225" s="5" t="s">
        <v>3518</v>
      </c>
      <c r="D225" s="5" t="s">
        <v>3519</v>
      </c>
      <c r="E225" s="5" t="s">
        <v>17</v>
      </c>
      <c r="F225" s="5"/>
      <c r="G225" s="5"/>
      <c r="H225" s="5" t="s">
        <v>3520</v>
      </c>
      <c r="I225" s="5" t="s">
        <v>1599</v>
      </c>
      <c r="J225" s="5" t="s">
        <v>3521</v>
      </c>
      <c r="K225" s="5"/>
      <c r="L225" s="5" t="s">
        <v>3522</v>
      </c>
      <c r="M225" s="5"/>
      <c r="N225" s="5"/>
      <c r="O225" s="5" t="str">
        <f t="shared" si="6"/>
        <v>Polly Walshe</v>
      </c>
      <c r="P225" s="5" t="str">
        <f t="shared" si="7"/>
        <v>Member</v>
      </c>
    </row>
    <row r="226" spans="1:16" ht="13.15" x14ac:dyDescent="0.4">
      <c r="A226" s="5" t="s">
        <v>40</v>
      </c>
      <c r="B226" s="5" t="s">
        <v>29</v>
      </c>
      <c r="C226" s="5" t="s">
        <v>3523</v>
      </c>
      <c r="D226" s="5" t="s">
        <v>3524</v>
      </c>
      <c r="E226" s="5" t="s">
        <v>3270</v>
      </c>
      <c r="F226" s="5" t="s">
        <v>20</v>
      </c>
      <c r="G226" s="5"/>
      <c r="H226" s="5" t="s">
        <v>3525</v>
      </c>
      <c r="I226" s="5" t="s">
        <v>3526</v>
      </c>
      <c r="J226" s="5"/>
      <c r="K226" s="5" t="s">
        <v>3527</v>
      </c>
      <c r="L226" s="5"/>
      <c r="M226" s="5"/>
      <c r="N226" s="5"/>
      <c r="O226" s="5" t="str">
        <f t="shared" si="6"/>
        <v>Lawrence Ward</v>
      </c>
      <c r="P226" s="5" t="str">
        <f t="shared" si="7"/>
        <v>Member</v>
      </c>
    </row>
    <row r="227" spans="1:16" ht="13.15" x14ac:dyDescent="0.4">
      <c r="A227" s="5"/>
      <c r="B227" s="5" t="s">
        <v>45</v>
      </c>
      <c r="C227" s="5" t="s">
        <v>3523</v>
      </c>
      <c r="D227" s="5" t="s">
        <v>3528</v>
      </c>
      <c r="E227" s="5" t="s">
        <v>17</v>
      </c>
      <c r="F227" s="5"/>
      <c r="G227" s="5"/>
      <c r="H227" s="5" t="s">
        <v>3529</v>
      </c>
      <c r="I227" s="5" t="s">
        <v>1822</v>
      </c>
      <c r="J227" s="5"/>
      <c r="K227" s="5"/>
      <c r="L227" s="5" t="s">
        <v>3530</v>
      </c>
      <c r="M227" s="5"/>
      <c r="N227" s="5"/>
      <c r="O227" s="5" t="str">
        <f t="shared" si="6"/>
        <v>Helen Ward</v>
      </c>
      <c r="P227" s="5" t="str">
        <f t="shared" si="7"/>
        <v>Member</v>
      </c>
    </row>
    <row r="228" spans="1:16" ht="13.15" x14ac:dyDescent="0.4">
      <c r="A228" s="5" t="s">
        <v>2203</v>
      </c>
      <c r="B228" s="5" t="s">
        <v>2890</v>
      </c>
      <c r="C228" s="5" t="s">
        <v>3531</v>
      </c>
      <c r="D228" s="5" t="s">
        <v>3532</v>
      </c>
      <c r="E228" s="5"/>
      <c r="F228" s="5"/>
      <c r="G228" s="5" t="s">
        <v>3533</v>
      </c>
      <c r="H228" s="5" t="s">
        <v>3534</v>
      </c>
      <c r="I228" s="5" t="s">
        <v>1458</v>
      </c>
      <c r="J228" s="5"/>
      <c r="K228" s="5"/>
      <c r="L228" s="5" t="s">
        <v>3535</v>
      </c>
      <c r="M228" s="5" t="s">
        <v>2203</v>
      </c>
      <c r="N228" s="5"/>
      <c r="O228" s="5" t="str">
        <f t="shared" si="6"/>
        <v>Lin Warwick</v>
      </c>
      <c r="P228" s="5" t="str">
        <f t="shared" si="7"/>
        <v>Member</v>
      </c>
    </row>
    <row r="229" spans="1:16" ht="13.15" x14ac:dyDescent="0.4">
      <c r="A229" s="5" t="s">
        <v>40</v>
      </c>
      <c r="B229" s="5" t="s">
        <v>3536</v>
      </c>
      <c r="C229" s="5" t="s">
        <v>3537</v>
      </c>
      <c r="D229" s="5" t="s">
        <v>3538</v>
      </c>
      <c r="E229" s="5" t="s">
        <v>3539</v>
      </c>
      <c r="F229" s="5" t="s">
        <v>20</v>
      </c>
      <c r="G229" s="5"/>
      <c r="H229" s="5" t="s">
        <v>3540</v>
      </c>
      <c r="I229" s="5" t="s">
        <v>3541</v>
      </c>
      <c r="J229" s="5"/>
      <c r="K229" s="5" t="s">
        <v>3542</v>
      </c>
      <c r="L229" s="5"/>
      <c r="M229" s="5"/>
      <c r="N229" s="5"/>
      <c r="O229" s="5" t="str">
        <f t="shared" si="6"/>
        <v>Grant  Waters</v>
      </c>
      <c r="P229" s="5" t="str">
        <f t="shared" si="7"/>
        <v>Member</v>
      </c>
    </row>
    <row r="230" spans="1:16" ht="13.15" x14ac:dyDescent="0.4">
      <c r="A230" s="5" t="s">
        <v>40</v>
      </c>
      <c r="B230" s="5" t="s">
        <v>3543</v>
      </c>
      <c r="C230" s="5" t="s">
        <v>3544</v>
      </c>
      <c r="D230" s="5" t="s">
        <v>3545</v>
      </c>
      <c r="E230" s="5" t="s">
        <v>3546</v>
      </c>
      <c r="F230" s="5" t="s">
        <v>2349</v>
      </c>
      <c r="G230" s="5" t="s">
        <v>20</v>
      </c>
      <c r="H230" s="5" t="s">
        <v>3547</v>
      </c>
      <c r="I230" s="5" t="s">
        <v>3548</v>
      </c>
      <c r="J230" s="5"/>
      <c r="K230" s="5" t="s">
        <v>3549</v>
      </c>
      <c r="L230" s="5"/>
      <c r="M230" s="5"/>
      <c r="N230" s="5"/>
      <c r="O230" s="5" t="str">
        <f t="shared" si="6"/>
        <v>Jenifer Wates</v>
      </c>
      <c r="P230" s="5" t="str">
        <f t="shared" si="7"/>
        <v>Member</v>
      </c>
    </row>
    <row r="231" spans="1:16" ht="13.15" x14ac:dyDescent="0.4">
      <c r="A231" s="5" t="s">
        <v>40</v>
      </c>
      <c r="B231" s="5" t="s">
        <v>3550</v>
      </c>
      <c r="C231" s="5" t="s">
        <v>3551</v>
      </c>
      <c r="D231" s="5" t="s">
        <v>3552</v>
      </c>
      <c r="E231" s="5" t="s">
        <v>3553</v>
      </c>
      <c r="F231" s="5" t="s">
        <v>3554</v>
      </c>
      <c r="G231" s="5" t="s">
        <v>20</v>
      </c>
      <c r="H231" s="5" t="s">
        <v>3555</v>
      </c>
      <c r="I231" s="5" t="s">
        <v>3556</v>
      </c>
      <c r="J231" s="5"/>
      <c r="K231" s="5" t="s">
        <v>3557</v>
      </c>
      <c r="L231" s="5"/>
      <c r="M231" s="5"/>
      <c r="N231" s="5"/>
      <c r="O231" s="5" t="str">
        <f t="shared" si="6"/>
        <v>Denny Webb</v>
      </c>
      <c r="P231" s="5" t="str">
        <f t="shared" si="7"/>
        <v>Member</v>
      </c>
    </row>
    <row r="232" spans="1:16" ht="13.15" x14ac:dyDescent="0.4">
      <c r="A232" s="5" t="s">
        <v>40</v>
      </c>
      <c r="B232" s="5" t="s">
        <v>2510</v>
      </c>
      <c r="C232" s="5" t="s">
        <v>3558</v>
      </c>
      <c r="D232" s="5" t="s">
        <v>3559</v>
      </c>
      <c r="E232" s="5" t="s">
        <v>3560</v>
      </c>
      <c r="F232" s="5" t="s">
        <v>20</v>
      </c>
      <c r="G232" s="5"/>
      <c r="H232" s="5" t="s">
        <v>3561</v>
      </c>
      <c r="I232" s="5" t="s">
        <v>3562</v>
      </c>
      <c r="J232" s="5"/>
      <c r="K232" s="5" t="s">
        <v>3563</v>
      </c>
      <c r="L232" s="5"/>
      <c r="M232" s="5"/>
      <c r="N232" s="5"/>
      <c r="O232" s="5" t="str">
        <f t="shared" si="6"/>
        <v>Susan Wheeler</v>
      </c>
      <c r="P232" s="5" t="str">
        <f t="shared" si="7"/>
        <v>Member</v>
      </c>
    </row>
    <row r="233" spans="1:16" ht="13.15" x14ac:dyDescent="0.4">
      <c r="A233" s="5" t="s">
        <v>40</v>
      </c>
      <c r="B233" s="5" t="s">
        <v>3564</v>
      </c>
      <c r="C233" s="5" t="s">
        <v>3565</v>
      </c>
      <c r="D233" s="5" t="s">
        <v>3559</v>
      </c>
      <c r="E233" s="5" t="s">
        <v>2562</v>
      </c>
      <c r="F233" s="5"/>
      <c r="G233" s="5"/>
      <c r="H233" s="5" t="s">
        <v>3561</v>
      </c>
      <c r="I233" s="5" t="s">
        <v>3566</v>
      </c>
      <c r="J233" s="5"/>
      <c r="K233" s="5"/>
      <c r="L233" s="5">
        <v>7434372888</v>
      </c>
      <c r="M233" s="5"/>
      <c r="N233" s="5"/>
      <c r="O233" s="5" t="str">
        <f t="shared" si="6"/>
        <v xml:space="preserve">Lizzie Wheeler </v>
      </c>
      <c r="P233" s="5" t="str">
        <f t="shared" si="7"/>
        <v>Member</v>
      </c>
    </row>
    <row r="234" spans="1:16" ht="13.15" x14ac:dyDescent="0.4">
      <c r="A234" s="5" t="s">
        <v>16</v>
      </c>
      <c r="B234" s="5" t="s">
        <v>3567</v>
      </c>
      <c r="C234" s="5" t="s">
        <v>3568</v>
      </c>
      <c r="D234" s="5" t="s">
        <v>3569</v>
      </c>
      <c r="E234" s="5" t="s">
        <v>3570</v>
      </c>
      <c r="F234" s="5" t="s">
        <v>2297</v>
      </c>
      <c r="G234" s="5" t="s">
        <v>2216</v>
      </c>
      <c r="H234" s="5" t="s">
        <v>3571</v>
      </c>
      <c r="I234" s="5" t="s">
        <v>3572</v>
      </c>
      <c r="J234" s="5"/>
      <c r="K234" s="5">
        <v>1869351974</v>
      </c>
      <c r="L234" s="5"/>
      <c r="M234" s="5"/>
      <c r="N234" s="5"/>
      <c r="O234" s="5" t="str">
        <f t="shared" si="6"/>
        <v>Frankie White</v>
      </c>
      <c r="P234" s="5" t="str">
        <f t="shared" si="7"/>
        <v>Member</v>
      </c>
    </row>
    <row r="235" spans="1:16" ht="13.15" x14ac:dyDescent="0.4">
      <c r="A235" s="5" t="s">
        <v>16</v>
      </c>
      <c r="B235" s="5" t="s">
        <v>3573</v>
      </c>
      <c r="C235" s="5" t="s">
        <v>3574</v>
      </c>
      <c r="D235" s="5" t="s">
        <v>3575</v>
      </c>
      <c r="E235" s="5"/>
      <c r="F235" s="5"/>
      <c r="G235" s="5"/>
      <c r="H235" s="5" t="s">
        <v>3576</v>
      </c>
      <c r="I235" s="5" t="s">
        <v>1528</v>
      </c>
      <c r="J235" s="5"/>
      <c r="K235" s="5"/>
      <c r="L235" s="5"/>
      <c r="M235" s="5"/>
      <c r="N235" s="5"/>
      <c r="O235" s="5" t="str">
        <f t="shared" si="6"/>
        <v>Fiona Whitehouse</v>
      </c>
      <c r="P235" s="5" t="str">
        <f t="shared" si="7"/>
        <v>Member</v>
      </c>
    </row>
    <row r="236" spans="1:16" ht="13.15" x14ac:dyDescent="0.4">
      <c r="A236" s="5" t="s">
        <v>16</v>
      </c>
      <c r="B236" s="5" t="s">
        <v>2209</v>
      </c>
      <c r="C236" s="5" t="s">
        <v>3574</v>
      </c>
      <c r="D236" s="5" t="s">
        <v>3577</v>
      </c>
      <c r="E236" s="5" t="s">
        <v>3578</v>
      </c>
      <c r="F236" s="5" t="s">
        <v>2234</v>
      </c>
      <c r="G236" s="5"/>
      <c r="H236" s="5" t="s">
        <v>3579</v>
      </c>
      <c r="I236" s="5" t="s">
        <v>1591</v>
      </c>
      <c r="J236" s="5"/>
      <c r="K236" s="5"/>
      <c r="L236" s="5">
        <v>7366570705</v>
      </c>
      <c r="M236" s="5"/>
      <c r="N236" s="5"/>
      <c r="O236" s="5" t="str">
        <f t="shared" si="6"/>
        <v>Paul Whitehouse</v>
      </c>
      <c r="P236" s="5" t="str">
        <f t="shared" si="7"/>
        <v>Member</v>
      </c>
    </row>
    <row r="237" spans="1:16" ht="13.15" x14ac:dyDescent="0.4">
      <c r="A237" s="5" t="s">
        <v>2203</v>
      </c>
      <c r="B237" s="5" t="s">
        <v>2290</v>
      </c>
      <c r="C237" s="5" t="s">
        <v>3580</v>
      </c>
      <c r="D237" s="5" t="s">
        <v>3581</v>
      </c>
      <c r="E237" s="5"/>
      <c r="F237" s="5"/>
      <c r="G237" s="5" t="s">
        <v>2580</v>
      </c>
      <c r="H237" s="5" t="s">
        <v>3582</v>
      </c>
      <c r="I237" s="5" t="s">
        <v>3583</v>
      </c>
      <c r="J237" s="5"/>
      <c r="K237" s="5"/>
      <c r="L237" s="5">
        <v>7388001763</v>
      </c>
      <c r="M237" s="5" t="s">
        <v>2203</v>
      </c>
      <c r="N237" s="5"/>
      <c r="O237" s="5" t="str">
        <f t="shared" si="6"/>
        <v>David Williams</v>
      </c>
      <c r="P237" s="5" t="str">
        <f t="shared" si="7"/>
        <v>Member</v>
      </c>
    </row>
    <row r="238" spans="1:16" ht="13.15" x14ac:dyDescent="0.4">
      <c r="A238" s="5" t="s">
        <v>40</v>
      </c>
      <c r="B238" s="5" t="s">
        <v>2976</v>
      </c>
      <c r="C238" s="5" t="s">
        <v>3580</v>
      </c>
      <c r="D238" s="5" t="s">
        <v>3584</v>
      </c>
      <c r="E238" s="5" t="s">
        <v>17</v>
      </c>
      <c r="F238" s="5"/>
      <c r="G238" s="5"/>
      <c r="H238" s="5" t="s">
        <v>3585</v>
      </c>
      <c r="I238" s="5" t="s">
        <v>3586</v>
      </c>
      <c r="J238" s="5"/>
      <c r="K238" s="5" t="s">
        <v>3587</v>
      </c>
      <c r="L238" s="5"/>
      <c r="M238" s="5"/>
      <c r="N238" s="5"/>
      <c r="O238" s="5" t="str">
        <f t="shared" si="6"/>
        <v>Deborah Williams</v>
      </c>
      <c r="P238" s="5" t="str">
        <f t="shared" si="7"/>
        <v>Member</v>
      </c>
    </row>
    <row r="239" spans="1:16" ht="13.15" x14ac:dyDescent="0.4">
      <c r="A239" s="5" t="s">
        <v>40</v>
      </c>
      <c r="B239" s="5" t="s">
        <v>3588</v>
      </c>
      <c r="C239" s="5" t="s">
        <v>3580</v>
      </c>
      <c r="D239" s="5" t="s">
        <v>3589</v>
      </c>
      <c r="E239" s="5" t="s">
        <v>3590</v>
      </c>
      <c r="F239" s="5" t="s">
        <v>20</v>
      </c>
      <c r="G239" s="5"/>
      <c r="H239" s="5" t="s">
        <v>3591</v>
      </c>
      <c r="I239" s="5" t="s">
        <v>3592</v>
      </c>
      <c r="J239" s="5"/>
      <c r="K239" s="5"/>
      <c r="L239" s="5" t="s">
        <v>3593</v>
      </c>
      <c r="M239" s="5"/>
      <c r="N239" s="5"/>
      <c r="O239" s="5" t="str">
        <f t="shared" si="6"/>
        <v>Elaine Williams</v>
      </c>
      <c r="P239" s="5" t="str">
        <f t="shared" si="7"/>
        <v>Member</v>
      </c>
    </row>
    <row r="240" spans="1:16" ht="13.15" x14ac:dyDescent="0.4">
      <c r="A240" s="5" t="s">
        <v>3594</v>
      </c>
      <c r="B240" s="5" t="s">
        <v>2493</v>
      </c>
      <c r="C240" s="5" t="s">
        <v>3595</v>
      </c>
      <c r="D240" s="5" t="s">
        <v>3596</v>
      </c>
      <c r="E240" s="5" t="s">
        <v>3597</v>
      </c>
      <c r="F240" s="5" t="s">
        <v>17</v>
      </c>
      <c r="G240" s="5"/>
      <c r="H240" s="5" t="s">
        <v>3598</v>
      </c>
      <c r="I240" s="5" t="s">
        <v>1491</v>
      </c>
      <c r="J240" s="5"/>
      <c r="K240" s="5"/>
      <c r="L240" s="5" t="s">
        <v>3599</v>
      </c>
      <c r="M240" s="5"/>
      <c r="N240" s="5"/>
      <c r="O240" s="5" t="str">
        <f t="shared" si="6"/>
        <v>Sarah Wills-Brown</v>
      </c>
      <c r="P240" s="5" t="str">
        <f t="shared" si="7"/>
        <v>Member</v>
      </c>
    </row>
    <row r="241" spans="1:16" ht="13.15" x14ac:dyDescent="0.4">
      <c r="A241" s="5" t="s">
        <v>40</v>
      </c>
      <c r="B241" s="5" t="s">
        <v>3600</v>
      </c>
      <c r="C241" s="5" t="s">
        <v>3601</v>
      </c>
      <c r="D241" s="5" t="s">
        <v>3602</v>
      </c>
      <c r="E241" s="5" t="s">
        <v>2992</v>
      </c>
      <c r="F241" s="5" t="s">
        <v>20</v>
      </c>
      <c r="G241" s="5"/>
      <c r="H241" s="5" t="s">
        <v>3603</v>
      </c>
      <c r="I241" s="5" t="s">
        <v>3604</v>
      </c>
      <c r="J241" s="5"/>
      <c r="K241" s="5" t="s">
        <v>3605</v>
      </c>
      <c r="L241" s="5"/>
      <c r="M241" s="5"/>
      <c r="N241" s="5"/>
      <c r="O241" s="5" t="str">
        <f t="shared" si="6"/>
        <v>Wendy A  Wilson</v>
      </c>
      <c r="P241" s="5" t="str">
        <f t="shared" si="7"/>
        <v>Member</v>
      </c>
    </row>
    <row r="242" spans="1:16" ht="13.15" x14ac:dyDescent="0.4">
      <c r="A242" s="5" t="s">
        <v>34</v>
      </c>
      <c r="B242" s="5" t="s">
        <v>3606</v>
      </c>
      <c r="C242" s="5" t="s">
        <v>3607</v>
      </c>
      <c r="D242" s="5" t="s">
        <v>3608</v>
      </c>
      <c r="E242" s="5" t="s">
        <v>35</v>
      </c>
      <c r="F242" s="5" t="s">
        <v>23</v>
      </c>
      <c r="G242" s="5"/>
      <c r="H242" s="5" t="s">
        <v>3609</v>
      </c>
      <c r="I242" s="5" t="s">
        <v>3610</v>
      </c>
      <c r="J242" s="5"/>
      <c r="K242" s="5" t="s">
        <v>3611</v>
      </c>
      <c r="L242" s="5"/>
      <c r="M242" s="5"/>
      <c r="N242" s="5"/>
      <c r="O242" s="5" t="str">
        <f t="shared" si="6"/>
        <v>Joseph   Winkelman</v>
      </c>
      <c r="P242" s="5" t="str">
        <f t="shared" si="7"/>
        <v>Member</v>
      </c>
    </row>
    <row r="243" spans="1:16" ht="13.15" x14ac:dyDescent="0.4">
      <c r="A243" s="5" t="s">
        <v>40</v>
      </c>
      <c r="B243" s="5" t="s">
        <v>742</v>
      </c>
      <c r="C243" s="5" t="s">
        <v>3041</v>
      </c>
      <c r="D243" s="5" t="s">
        <v>3612</v>
      </c>
      <c r="E243" s="5" t="s">
        <v>23</v>
      </c>
      <c r="F243" s="5"/>
      <c r="G243" s="5"/>
      <c r="H243" s="5" t="s">
        <v>3613</v>
      </c>
      <c r="I243" s="5" t="s">
        <v>3614</v>
      </c>
      <c r="J243" s="5" t="s">
        <v>3615</v>
      </c>
      <c r="K243" s="5"/>
      <c r="L243" s="5" t="s">
        <v>3616</v>
      </c>
      <c r="M243" s="5"/>
      <c r="N243" s="5"/>
      <c r="O243" s="5" t="str">
        <f t="shared" si="6"/>
        <v>Annie Wootton</v>
      </c>
      <c r="P243" s="5" t="str">
        <f t="shared" si="7"/>
        <v>Member</v>
      </c>
    </row>
    <row r="244" spans="1:16" ht="13.15" x14ac:dyDescent="0.4">
      <c r="A244" s="5" t="s">
        <v>16</v>
      </c>
      <c r="B244" s="5" t="s">
        <v>2346</v>
      </c>
      <c r="C244" s="5" t="s">
        <v>3617</v>
      </c>
      <c r="D244" s="5" t="s">
        <v>3618</v>
      </c>
      <c r="E244" s="5" t="s">
        <v>3619</v>
      </c>
      <c r="F244" s="5" t="s">
        <v>3620</v>
      </c>
      <c r="G244" s="5" t="s">
        <v>2331</v>
      </c>
      <c r="H244" s="5" t="s">
        <v>3621</v>
      </c>
      <c r="I244" s="5" t="s">
        <v>3622</v>
      </c>
      <c r="J244" s="5"/>
      <c r="K244" s="5" t="s">
        <v>3623</v>
      </c>
      <c r="L244" s="5"/>
      <c r="M244" s="5"/>
      <c r="N244" s="5"/>
      <c r="O244" s="5" t="str">
        <f t="shared" si="6"/>
        <v>Sally Wyatt</v>
      </c>
      <c r="P244" s="5" t="str">
        <f t="shared" si="7"/>
        <v>Member</v>
      </c>
    </row>
    <row r="245" spans="1:16" ht="13.15" x14ac:dyDescent="0.4">
      <c r="A245" s="5" t="s">
        <v>40</v>
      </c>
      <c r="B245" s="5" t="s">
        <v>3624</v>
      </c>
      <c r="C245" s="5" t="s">
        <v>3625</v>
      </c>
      <c r="D245" s="5" t="s">
        <v>3626</v>
      </c>
      <c r="E245" s="5" t="s">
        <v>31</v>
      </c>
      <c r="F245" s="5"/>
      <c r="G245" s="5"/>
      <c r="H245" s="5" t="s">
        <v>3627</v>
      </c>
      <c r="I245" s="5" t="s">
        <v>3628</v>
      </c>
      <c r="J245" s="5" t="s">
        <v>3629</v>
      </c>
      <c r="K245" s="5" t="s">
        <v>3630</v>
      </c>
      <c r="L245" s="5"/>
      <c r="M245" s="5"/>
      <c r="N245" s="5"/>
      <c r="O245" s="5" t="str">
        <f t="shared" si="6"/>
        <v>Judith Yarrow</v>
      </c>
      <c r="P245" s="5" t="str">
        <f t="shared" si="7"/>
        <v>Member</v>
      </c>
    </row>
    <row r="246" spans="1:16" ht="13.15" x14ac:dyDescent="0.4">
      <c r="A246" s="5" t="s">
        <v>2203</v>
      </c>
      <c r="B246" s="5" t="s">
        <v>3624</v>
      </c>
      <c r="C246" s="5" t="s">
        <v>3631</v>
      </c>
      <c r="D246" s="5" t="s">
        <v>3632</v>
      </c>
      <c r="E246" s="5"/>
      <c r="F246" s="5"/>
      <c r="G246" s="5" t="s">
        <v>17</v>
      </c>
      <c r="H246" s="5" t="s">
        <v>3633</v>
      </c>
      <c r="I246" s="5" t="s">
        <v>3634</v>
      </c>
      <c r="J246" s="5"/>
      <c r="K246" s="5"/>
      <c r="L246" s="5" t="s">
        <v>3635</v>
      </c>
      <c r="M246" s="5" t="s">
        <v>2203</v>
      </c>
      <c r="N246" s="5"/>
      <c r="O246" s="5" t="str">
        <f t="shared" si="6"/>
        <v>Judith Zur</v>
      </c>
      <c r="P246" s="5" t="str">
        <f t="shared" si="7"/>
        <v>Member</v>
      </c>
    </row>
    <row r="247" spans="1:16" ht="13.15" x14ac:dyDescent="0.4">
      <c r="A247" s="5" t="s">
        <v>34</v>
      </c>
      <c r="B247" s="5" t="s">
        <v>3636</v>
      </c>
      <c r="C247" s="5"/>
      <c r="D247" s="5" t="s">
        <v>3637</v>
      </c>
      <c r="E247" s="5" t="s">
        <v>23</v>
      </c>
      <c r="F247" s="5"/>
      <c r="G247" s="5"/>
      <c r="H247" s="5" t="s">
        <v>3053</v>
      </c>
      <c r="I247" s="5" t="s">
        <v>3638</v>
      </c>
      <c r="J247" s="5" t="s">
        <v>3639</v>
      </c>
      <c r="K247" s="5"/>
      <c r="L247" s="5" t="s">
        <v>3640</v>
      </c>
      <c r="M247" s="5"/>
      <c r="N247" s="5"/>
      <c r="O247" s="5" t="str">
        <f t="shared" si="6"/>
        <v xml:space="preserve">Rona </v>
      </c>
      <c r="P247" s="5" t="str">
        <f t="shared" si="7"/>
        <v>Member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7"/>
  <sheetViews>
    <sheetView workbookViewId="0">
      <selection activeCell="E3" sqref="E3:E15"/>
    </sheetView>
  </sheetViews>
  <sheetFormatPr defaultRowHeight="12.75" x14ac:dyDescent="0.35"/>
  <cols>
    <col min="1" max="1" width="9.53125" bestFit="1" customWidth="1"/>
    <col min="3" max="3" width="30.73046875" bestFit="1" customWidth="1"/>
    <col min="6" max="6" width="11.19921875" style="29" bestFit="1" customWidth="1"/>
  </cols>
  <sheetData>
    <row r="1" spans="1:7" x14ac:dyDescent="0.35">
      <c r="A1" t="s">
        <v>59</v>
      </c>
      <c r="B1" t="s">
        <v>129</v>
      </c>
      <c r="C1" t="s">
        <v>55</v>
      </c>
      <c r="D1" t="s">
        <v>847</v>
      </c>
      <c r="E1" t="s">
        <v>848</v>
      </c>
      <c r="F1" t="s">
        <v>11</v>
      </c>
      <c r="G1" t="s">
        <v>750</v>
      </c>
    </row>
    <row r="2" spans="1:7" x14ac:dyDescent="0.35">
      <c r="F2" s="29">
        <v>16329.34</v>
      </c>
    </row>
    <row r="3" spans="1:7" x14ac:dyDescent="0.35">
      <c r="A3" s="25">
        <v>45308</v>
      </c>
      <c r="B3" t="s">
        <v>331</v>
      </c>
      <c r="C3" t="s">
        <v>530</v>
      </c>
      <c r="E3">
        <v>29.47</v>
      </c>
      <c r="F3" s="29">
        <f>F2+E3-D3</f>
        <v>16358.81</v>
      </c>
      <c r="G3" t="s">
        <v>92</v>
      </c>
    </row>
    <row r="4" spans="1:7" x14ac:dyDescent="0.35">
      <c r="A4" s="25">
        <v>45339</v>
      </c>
      <c r="B4" t="s">
        <v>331</v>
      </c>
      <c r="C4" t="s">
        <v>531</v>
      </c>
      <c r="E4">
        <v>26.91</v>
      </c>
      <c r="F4" s="29">
        <f t="shared" ref="F4:F15" si="0">F3+E4-D4</f>
        <v>16385.72</v>
      </c>
      <c r="G4" t="s">
        <v>92</v>
      </c>
    </row>
    <row r="5" spans="1:7" x14ac:dyDescent="0.35">
      <c r="A5" s="25">
        <v>45368</v>
      </c>
      <c r="B5" t="s">
        <v>331</v>
      </c>
      <c r="C5" t="s">
        <v>532</v>
      </c>
      <c r="E5">
        <v>25.26</v>
      </c>
      <c r="F5" s="29">
        <f t="shared" si="0"/>
        <v>16410.98</v>
      </c>
      <c r="G5" t="s">
        <v>92</v>
      </c>
    </row>
    <row r="6" spans="1:7" x14ac:dyDescent="0.35">
      <c r="A6" s="25">
        <v>45399</v>
      </c>
      <c r="B6" t="s">
        <v>331</v>
      </c>
      <c r="C6" t="s">
        <v>533</v>
      </c>
      <c r="E6">
        <v>27.04</v>
      </c>
      <c r="F6" s="29">
        <f t="shared" si="0"/>
        <v>16438.02</v>
      </c>
      <c r="G6" t="s">
        <v>92</v>
      </c>
    </row>
    <row r="7" spans="1:7" x14ac:dyDescent="0.35">
      <c r="A7" s="25">
        <v>45429</v>
      </c>
      <c r="B7" t="s">
        <v>331</v>
      </c>
      <c r="C7" t="s">
        <v>534</v>
      </c>
      <c r="E7">
        <v>26.21</v>
      </c>
      <c r="F7" s="29">
        <f t="shared" si="0"/>
        <v>16464.23</v>
      </c>
      <c r="G7" t="s">
        <v>92</v>
      </c>
    </row>
    <row r="8" spans="1:7" x14ac:dyDescent="0.35">
      <c r="A8" s="25">
        <v>45460</v>
      </c>
      <c r="B8" t="s">
        <v>751</v>
      </c>
      <c r="C8" t="s">
        <v>752</v>
      </c>
      <c r="E8">
        <v>27.13</v>
      </c>
      <c r="F8" s="29">
        <f t="shared" si="0"/>
        <v>16491.36</v>
      </c>
      <c r="G8" t="s">
        <v>92</v>
      </c>
    </row>
    <row r="9" spans="1:7" x14ac:dyDescent="0.35">
      <c r="A9" s="25">
        <v>45490</v>
      </c>
      <c r="B9" t="s">
        <v>751</v>
      </c>
      <c r="C9" t="s">
        <v>785</v>
      </c>
      <c r="E9">
        <v>26.3</v>
      </c>
      <c r="F9" s="29">
        <f t="shared" si="0"/>
        <v>16517.66</v>
      </c>
      <c r="G9" t="s">
        <v>92</v>
      </c>
    </row>
    <row r="10" spans="1:7" x14ac:dyDescent="0.35">
      <c r="A10" s="25">
        <v>45521</v>
      </c>
      <c r="B10" t="s">
        <v>751</v>
      </c>
      <c r="C10" t="s">
        <v>786</v>
      </c>
      <c r="E10">
        <v>27.22</v>
      </c>
      <c r="F10" s="29">
        <f t="shared" si="0"/>
        <v>16544.88</v>
      </c>
      <c r="G10" t="s">
        <v>92</v>
      </c>
    </row>
    <row r="11" spans="1:7" x14ac:dyDescent="0.35">
      <c r="A11" s="25">
        <v>45552</v>
      </c>
      <c r="B11" t="s">
        <v>751</v>
      </c>
      <c r="C11" t="s">
        <v>2118</v>
      </c>
      <c r="E11">
        <v>27.26</v>
      </c>
      <c r="F11" s="29">
        <f t="shared" si="0"/>
        <v>16572.14</v>
      </c>
      <c r="G11" t="s">
        <v>92</v>
      </c>
    </row>
    <row r="12" spans="1:7" x14ac:dyDescent="0.35">
      <c r="A12" s="25">
        <v>45560</v>
      </c>
      <c r="B12" t="s">
        <v>2116</v>
      </c>
      <c r="C12" t="s">
        <v>2119</v>
      </c>
      <c r="E12">
        <v>6000</v>
      </c>
      <c r="F12" s="29">
        <f t="shared" si="0"/>
        <v>22572.14</v>
      </c>
      <c r="G12" t="s">
        <v>100</v>
      </c>
    </row>
    <row r="13" spans="1:7" x14ac:dyDescent="0.35">
      <c r="A13" s="25">
        <v>45582</v>
      </c>
      <c r="B13" t="s">
        <v>751</v>
      </c>
      <c r="C13" t="s">
        <v>2169</v>
      </c>
      <c r="E13">
        <v>33.44</v>
      </c>
      <c r="F13" s="29">
        <f t="shared" si="0"/>
        <v>22605.579999999998</v>
      </c>
      <c r="G13" t="s">
        <v>92</v>
      </c>
    </row>
    <row r="14" spans="1:7" x14ac:dyDescent="0.35">
      <c r="A14" s="25">
        <v>45613</v>
      </c>
      <c r="B14" t="s">
        <v>751</v>
      </c>
      <c r="C14" t="s">
        <v>3662</v>
      </c>
      <c r="E14">
        <v>36.28</v>
      </c>
      <c r="F14" s="29">
        <f t="shared" si="0"/>
        <v>22641.859999999997</v>
      </c>
      <c r="G14" t="s">
        <v>92</v>
      </c>
    </row>
    <row r="15" spans="1:7" x14ac:dyDescent="0.35">
      <c r="A15" s="25">
        <v>45643</v>
      </c>
      <c r="B15" t="s">
        <v>751</v>
      </c>
      <c r="C15" t="s">
        <v>3675</v>
      </c>
      <c r="E15">
        <v>34.99</v>
      </c>
      <c r="F15" s="29">
        <f t="shared" si="0"/>
        <v>22676.85</v>
      </c>
      <c r="G15" t="s">
        <v>92</v>
      </c>
    </row>
    <row r="17" spans="1:5" x14ac:dyDescent="0.35">
      <c r="A17" t="s">
        <v>2127</v>
      </c>
      <c r="E17">
        <f>-SUM(E3:E15)</f>
        <v>-6347.5099999999993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Lists</vt:lpstr>
      <vt:lpstr>Main</vt:lpstr>
      <vt:lpstr>Current account</vt:lpstr>
      <vt:lpstr>Savings</vt:lpstr>
      <vt:lpstr>Membership List</vt:lpstr>
      <vt:lpstr>Lapsed members</vt:lpstr>
      <vt:lpstr>Sheet2</vt:lpstr>
      <vt:lpstr>Savings account</vt:lpstr>
      <vt:lpstr>Pivot Table</vt:lpstr>
      <vt:lpstr>Exhibitions</vt:lpstr>
      <vt:lpstr>Stripe</vt:lpstr>
      <vt:lpstr>Members Exhibition</vt:lpstr>
      <vt:lpstr>Open Exhibition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2025-06-30T15:40:18Z</dcterms:modified>
</cp:coreProperties>
</file>