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embeddings/oleObject1.bin" ContentType="application/vnd.openxmlformats-officedocument.oleObject"/>
  <Override PartName="/xl/drawings/drawing14.xml" ContentType="application/vnd.openxmlformats-officedocument.drawing+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ndub\Downloads\"/>
    </mc:Choice>
  </mc:AlternateContent>
  <xr:revisionPtr revIDLastSave="0" documentId="13_ncr:1_{1BCA173E-623E-4B7A-8AC4-A2454D245102}" xr6:coauthVersionLast="47" xr6:coauthVersionMax="47" xr10:uidLastSave="{00000000-0000-0000-0000-000000000000}"/>
  <bookViews>
    <workbookView xWindow="-19310" yWindow="-90" windowWidth="19420" windowHeight="1030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Dropouts - 2 rates" sheetId="29" r:id="rId11"/>
    <sheet name="Dropouts - 3 rates" sheetId="30" r:id="rId12"/>
    <sheet name="Scaled BE - HVD" sheetId="26" r:id="rId13"/>
    <sheet name="Given Precision, Parallel" sheetId="17" r:id="rId14"/>
    <sheet name="Given Precision, Crossover" sheetId="18" r:id="rId15"/>
    <sheet name="Difference Between Proportions" sheetId="23" r:id="rId16"/>
    <sheet name="Variance Correction" sheetId="19" r:id="rId17"/>
    <sheet name="ISV" sheetId="24" state="hidden" r:id="rId1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6" i="27"/>
  <c r="C17" i="8"/>
  <c r="C17" i="7"/>
  <c r="C17" i="27"/>
  <c r="C17" i="12"/>
  <c r="C17" i="13"/>
  <c r="C16" i="1"/>
  <c r="C17" i="14"/>
  <c r="C17" i="28"/>
  <c r="C17" i="11"/>
  <c r="C16" i="12"/>
  <c r="C16" i="28"/>
  <c r="C16" i="11"/>
  <c r="C17" i="1"/>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<sst xmlns="http://schemas.openxmlformats.org/spreadsheetml/2006/main" count="1044" uniqueCount="284">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</sst>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59">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9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412750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A00-000003000000}"/>
            </a:ext>
          </a:extLst>
        </xdr:cNvPr>
        <xdr:cNvSpPr/>
      </xdr:nvSpPr>
      <xdr:spPr>
        <a:xfrm>
          <a:off x="619125" y="847725"/>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A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1190625" y="1333500"/>
          <a:ext cx="2676525"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B00-000009000000}"/>
            </a:ext>
          </a:extLst>
        </xdr:cNvPr>
        <xdr:cNvSpPr/>
      </xdr:nvSpPr>
      <xdr:spPr>
        <a:xfrm>
          <a:off x="1762125" y="2428875"/>
          <a:ext cx="2724150" cy="2381250"/>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B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C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C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C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C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C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C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C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C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C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C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C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C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C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D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D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D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D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E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E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F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F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F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F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F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0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0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0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3.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796875" defaultRowHeight="12.5"/>
  <cols>
    <col min="1" max="1" width="5.1796875" style="65" customWidth="1"/>
    <col min="2" max="2" width="10.453125" style="65" customWidth="1"/>
    <col min="3" max="16384" width="9.1796875" style="65"/>
  </cols>
  <sheetData>
    <row r="2" spans="2:9" ht="20">
      <c r="C2" s="66" t="s">
        <v>241</v>
      </c>
      <c r="I2" s="67" t="s">
        <v>281</v>
      </c>
    </row>
    <row r="3" spans="2:9" ht="20">
      <c r="C3" s="66" t="s">
        <v>242</v>
      </c>
    </row>
    <row r="4" spans="2:9">
      <c r="B4" s="68" t="s">
        <v>80</v>
      </c>
    </row>
    <row r="6" spans="2:9">
      <c r="B6" s="69" t="s">
        <v>282</v>
      </c>
    </row>
    <row r="8" spans="2:9" ht="13">
      <c r="B8" s="70"/>
    </row>
    <row r="9" spans="2:9">
      <c r="B9" s="71"/>
    </row>
    <row r="10" spans="2:9">
      <c r="B10" s="72"/>
    </row>
    <row r="11" spans="2:9">
      <c r="B11" s="72"/>
    </row>
    <row r="12" spans="2:9">
      <c r="B12" s="72"/>
    </row>
    <row r="28" spans="2:9" ht="13">
      <c r="B28" s="73" t="s">
        <v>89</v>
      </c>
    </row>
    <row r="29" spans="2:9">
      <c r="B29" s="74" t="s">
        <v>196</v>
      </c>
    </row>
    <row r="30" spans="2:9" ht="22.5" customHeight="1">
      <c r="B30" s="91" t="s">
        <v>130</v>
      </c>
      <c r="C30" s="91"/>
      <c r="D30" s="91"/>
      <c r="E30" s="91"/>
      <c r="F30" s="91"/>
      <c r="G30" s="91"/>
      <c r="H30" s="91"/>
      <c r="I30" s="91"/>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1"/>
    <col min="22" max="23" width="12.26953125" style="51" bestFit="1" customWidth="1"/>
    <col min="24"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 thickBot="1">
      <c r="B6" s="1" t="s">
        <v>17</v>
      </c>
      <c r="C6" s="3">
        <v>8</v>
      </c>
      <c r="D6" s="1" t="s">
        <v>24</v>
      </c>
      <c r="U6" s="51">
        <v>2</v>
      </c>
    </row>
    <row r="7" spans="2:31" ht="13" thickBot="1">
      <c r="C7" s="4"/>
    </row>
    <row r="8" spans="2:31" ht="13" thickBot="1">
      <c r="B8" s="12" t="s">
        <v>118</v>
      </c>
      <c r="C8" s="11">
        <f>C6/C5</f>
        <v>0.2</v>
      </c>
    </row>
    <row r="10" spans="2:31">
      <c r="B10" s="8" t="s">
        <v>18</v>
      </c>
      <c r="C10" s="1">
        <f>C5</f>
        <v>40</v>
      </c>
      <c r="V10" s="51" t="s">
        <v>212</v>
      </c>
      <c r="W10" s="51" t="s">
        <v>210</v>
      </c>
      <c r="X10" s="51" t="s">
        <v>213</v>
      </c>
      <c r="Y10" s="51" t="s">
        <v>211</v>
      </c>
      <c r="AA10" s="51" t="s">
        <v>224</v>
      </c>
      <c r="AB10" s="51" t="s">
        <v>225</v>
      </c>
    </row>
    <row r="11" spans="2:31" ht="15.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5">
      <c r="B12" s="1" t="s">
        <v>61</v>
      </c>
      <c r="C12" s="1">
        <f>C11*(C3+1)-2</f>
        <v>4</v>
      </c>
      <c r="U12" s="51" t="s">
        <v>207</v>
      </c>
      <c r="V12" s="54">
        <f>V11+C6</f>
        <v>168</v>
      </c>
      <c r="W12" s="51">
        <f>$C$5</f>
        <v>40</v>
      </c>
      <c r="X12" s="51">
        <f>W12/SQRT(D20)</f>
        <v>23.094010767585033</v>
      </c>
      <c r="Y12" s="51">
        <f>TINV($C$4*2,$D$20-1)*X12</f>
        <v>67.434178433881996</v>
      </c>
    </row>
    <row r="13" spans="2:31" ht="15.5">
      <c r="B13" s="1" t="s">
        <v>62</v>
      </c>
      <c r="C13" s="1">
        <f>TINV(C4,C12)</f>
        <v>2.7764451051977934</v>
      </c>
      <c r="Y13" s="51" t="b">
        <v>1</v>
      </c>
      <c r="AC13" s="51" t="b">
        <v>0</v>
      </c>
    </row>
    <row r="14" spans="2:31" ht="13">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ht="13">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ht="13">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ht="13">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ht="13">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0" sqref="C20"/>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5">
      <c r="B12" s="1" t="s">
        <v>36</v>
      </c>
      <c r="C12" s="1">
        <f>C11*(C3+1)-2</f>
        <v>4</v>
      </c>
      <c r="U12" s="44"/>
    </row>
    <row r="13" spans="2:31" ht="15.5">
      <c r="B13" s="1" t="s">
        <v>37</v>
      </c>
      <c r="C13" s="1">
        <f>TINV(C4*2,C12)</f>
        <v>2.1318467863266499</v>
      </c>
      <c r="Y13" s="1" t="b">
        <v>0</v>
      </c>
      <c r="AC13" s="1" t="b">
        <v>1</v>
      </c>
    </row>
    <row r="14" spans="2:31" ht="13">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ht="13">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ht="13">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125</v>
      </c>
    </row>
    <row r="61" spans="2:2" ht="13">
      <c r="B61" s="9" t="s">
        <v>236</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ht="13">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ht="13">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ht="13">
      <c r="B67" s="9" t="s">
        <v>125</v>
      </c>
      <c r="G67" s="6"/>
    </row>
    <row r="68" spans="2:7">
      <c r="G68" s="6"/>
    </row>
    <row r="69" spans="2:7" ht="13">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1"/>
    <col min="27" max="27" width="20.453125" style="51" bestFit="1" customWidth="1"/>
    <col min="28" max="34" width="9.1796875" style="51"/>
    <col min="35" max="16384" width="9.1796875" style="1"/>
  </cols>
  <sheetData>
    <row r="1" spans="2:31" ht="25.5"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 thickBot="1">
      <c r="B5" s="1" t="s">
        <v>120</v>
      </c>
      <c r="C5" s="43">
        <v>0.65</v>
      </c>
      <c r="D5" s="1" t="s">
        <v>127</v>
      </c>
      <c r="U5" s="51" t="s">
        <v>56</v>
      </c>
      <c r="Y5" s="51">
        <v>3</v>
      </c>
    </row>
    <row r="6" spans="2:31" ht="16"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5">
      <c r="B10" s="8" t="s">
        <v>26</v>
      </c>
      <c r="C10" s="1">
        <f>SQRT(LN((C5)^2+1))</f>
        <v>0.59364626421662003</v>
      </c>
      <c r="V10" s="51" t="s">
        <v>212</v>
      </c>
      <c r="W10" s="51" t="s">
        <v>210</v>
      </c>
      <c r="X10" s="51" t="s">
        <v>213</v>
      </c>
      <c r="Y10" s="51" t="s">
        <v>211</v>
      </c>
      <c r="AA10" s="51" t="s">
        <v>224</v>
      </c>
      <c r="AB10" s="51" t="s">
        <v>225</v>
      </c>
    </row>
    <row r="11" spans="2:31" ht="13">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ht="13">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ht="13">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ht="13">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412750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8" customWidth="1"/>
    <col min="2" max="2" width="9.1796875" style="78" customWidth="1"/>
    <col min="3" max="16384" width="9.1796875" style="78"/>
  </cols>
  <sheetData>
    <row r="2" spans="2:2" ht="23.5">
      <c r="B2" s="77" t="s">
        <v>248</v>
      </c>
    </row>
    <row r="19" spans="2:4" ht="15" thickBot="1"/>
    <row r="20" spans="2:4" ht="17" thickBot="1">
      <c r="B20" s="78" t="s">
        <v>249</v>
      </c>
      <c r="C20" s="79">
        <v>0.1</v>
      </c>
      <c r="D20" s="90" t="s">
        <v>283</v>
      </c>
    </row>
    <row r="21" spans="2:4" ht="17" thickBot="1">
      <c r="B21" s="78" t="s">
        <v>250</v>
      </c>
      <c r="C21" s="80">
        <v>0.2</v>
      </c>
    </row>
    <row r="22" spans="2:4" ht="17">
      <c r="B22" s="78" t="s">
        <v>251</v>
      </c>
      <c r="C22" s="81">
        <f>C20*C21</f>
        <v>2.0000000000000004E-2</v>
      </c>
    </row>
    <row r="23" spans="2:4">
      <c r="C23" s="81"/>
    </row>
    <row r="24" spans="2:4" ht="17">
      <c r="B24" s="78" t="s">
        <v>252</v>
      </c>
      <c r="C24" s="81">
        <f>1-C25</f>
        <v>0.28000000000000003</v>
      </c>
      <c r="D24" s="78" t="s">
        <v>253</v>
      </c>
    </row>
    <row r="25" spans="2:4" ht="17">
      <c r="B25" s="78" t="s">
        <v>254</v>
      </c>
      <c r="C25" s="81">
        <f>1-C20-C21+C22</f>
        <v>0.72</v>
      </c>
      <c r="D25" s="78" t="s">
        <v>255</v>
      </c>
    </row>
    <row r="26" spans="2:4" ht="15" thickBot="1"/>
    <row r="27" spans="2:4" ht="15" thickBot="1">
      <c r="C27" s="82" t="s">
        <v>280</v>
      </c>
      <c r="D27" s="79">
        <v>50</v>
      </c>
    </row>
    <row r="28" spans="2:4">
      <c r="C28" s="82" t="s">
        <v>256</v>
      </c>
      <c r="D28" s="81">
        <f>D27*C24</f>
        <v>14.000000000000002</v>
      </c>
    </row>
    <row r="29" spans="2:4">
      <c r="C29" s="82" t="s">
        <v>257</v>
      </c>
      <c r="D29" s="81">
        <f>D27/C25</f>
        <v>69.444444444444443</v>
      </c>
    </row>
    <row r="30" spans="2:4" ht="15" thickBot="1"/>
    <row r="31" spans="2:4" ht="1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8" customWidth="1"/>
    <col min="2" max="16384" width="9.1796875" style="78"/>
  </cols>
  <sheetData>
    <row r="2" spans="2:2" ht="23.5">
      <c r="B2" s="77" t="s">
        <v>263</v>
      </c>
    </row>
    <row r="3" spans="2:2" ht="23.5">
      <c r="B3" s="84"/>
    </row>
    <row r="28" spans="3:9" ht="15" thickBot="1"/>
    <row r="29" spans="3:9" ht="17" thickBot="1">
      <c r="C29" s="78" t="s">
        <v>249</v>
      </c>
      <c r="D29" s="79">
        <v>0.1</v>
      </c>
      <c r="E29" s="90" t="s">
        <v>283</v>
      </c>
    </row>
    <row r="30" spans="3:9" ht="17" thickBot="1">
      <c r="C30" s="78" t="s">
        <v>250</v>
      </c>
      <c r="D30" s="79">
        <v>0.01</v>
      </c>
      <c r="E30" s="78" t="s">
        <v>264</v>
      </c>
    </row>
    <row r="31" spans="3:9" ht="17"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7">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7">
      <c r="C35" s="78" t="s">
        <v>272</v>
      </c>
      <c r="D35" s="87">
        <f>D29*D31</f>
        <v>3.0000000000000001E-3</v>
      </c>
      <c r="E35" s="88" t="s">
        <v>273</v>
      </c>
      <c r="F35" s="87">
        <f>D36-D37</f>
        <v>2.6999999999999995E-4</v>
      </c>
      <c r="G35" s="87">
        <f>D30-F34-F35-D37</f>
        <v>8.7299999999999999E-3</v>
      </c>
      <c r="H35" s="87"/>
      <c r="I35" s="87"/>
    </row>
    <row r="36" spans="3:9" ht="17">
      <c r="C36" s="78" t="s">
        <v>274</v>
      </c>
      <c r="D36" s="87">
        <f>D30*D31</f>
        <v>2.9999999999999997E-4</v>
      </c>
      <c r="E36" s="88" t="s">
        <v>275</v>
      </c>
      <c r="F36" s="87">
        <f>D35-D37</f>
        <v>2.97E-3</v>
      </c>
      <c r="G36" s="87">
        <f>D31-F36-F35-D37</f>
        <v>2.673E-2</v>
      </c>
      <c r="H36" s="87"/>
      <c r="I36" s="87"/>
    </row>
    <row r="37" spans="3:9" ht="17">
      <c r="C37" s="78" t="s">
        <v>276</v>
      </c>
      <c r="D37" s="87">
        <f>D29*D30*D31</f>
        <v>3.0000000000000001E-5</v>
      </c>
      <c r="E37" s="88" t="s">
        <v>277</v>
      </c>
      <c r="F37" s="89">
        <f>SUM(F34:F36)</f>
        <v>4.2100000000000002E-3</v>
      </c>
      <c r="G37" s="89">
        <f>SUM(G34:G36)</f>
        <v>0.13149</v>
      </c>
      <c r="H37" s="87"/>
      <c r="I37" s="87"/>
    </row>
    <row r="39" spans="3:9" ht="17">
      <c r="C39" s="78" t="s">
        <v>278</v>
      </c>
      <c r="D39" s="87">
        <f>D29+D30+D31-D34-D35-D36+D37</f>
        <v>0.13573000000000002</v>
      </c>
      <c r="E39" s="78" t="s">
        <v>253</v>
      </c>
    </row>
    <row r="40" spans="3:9" ht="17">
      <c r="C40" s="78" t="s">
        <v>279</v>
      </c>
      <c r="D40" s="87">
        <f>1-D39</f>
        <v>0.86426999999999998</v>
      </c>
      <c r="E40" s="78" t="s">
        <v>255</v>
      </c>
    </row>
    <row r="41" spans="3:9" ht="15" thickBot="1"/>
    <row r="42" spans="3:9" ht="15" thickBot="1">
      <c r="D42" s="82" t="s">
        <v>280</v>
      </c>
      <c r="E42" s="79">
        <v>67</v>
      </c>
    </row>
    <row r="43" spans="3:9">
      <c r="D43" s="82" t="s">
        <v>256</v>
      </c>
      <c r="E43" s="81">
        <f>E42*D39</f>
        <v>9.093910000000001</v>
      </c>
    </row>
    <row r="44" spans="3:9">
      <c r="D44" s="82" t="s">
        <v>257</v>
      </c>
      <c r="E44" s="81">
        <f>E42/D40</f>
        <v>77.522070649218421</v>
      </c>
    </row>
    <row r="45" spans="3:9" ht="15" thickBot="1">
      <c r="C45" s="86"/>
    </row>
    <row r="46" spans="3:9" ht="1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ht="13">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ht="13">
      <c r="C19" s="9"/>
      <c r="D19" s="9"/>
    </row>
    <row r="20" spans="2:5">
      <c r="B20" s="1" t="s">
        <v>11</v>
      </c>
      <c r="C20" s="1">
        <f>CEILING(C11,1)</f>
        <v>3</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3</v>
      </c>
    </row>
    <row r="18" spans="2:5">
      <c r="B18" s="1" t="s">
        <v>58</v>
      </c>
      <c r="C18" s="1">
        <v>0.80651155791193363</v>
      </c>
      <c r="E18" s="5"/>
    </row>
    <row r="19" spans="2:5" ht="13">
      <c r="C19" s="16"/>
      <c r="D19" s="16"/>
      <c r="E19" s="16"/>
    </row>
    <row r="20" spans="2:5">
      <c r="B20" s="1" t="s">
        <v>11</v>
      </c>
      <c r="C20" s="1">
        <f>CEILING(C11,1)</f>
        <v>3</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1.0308417465824675</v>
      </c>
      <c r="D4" s="1" t="s">
        <v>93</v>
      </c>
    </row>
    <row r="5" spans="2:4" ht="13">
      <c r="B5" s="1" t="s">
        <v>94</v>
      </c>
      <c r="C5" s="23">
        <v>0.92586500000000005</v>
      </c>
      <c r="D5" s="1" t="s">
        <v>95</v>
      </c>
    </row>
    <row r="6" spans="2:4" ht="13">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
      <c r="B18" s="20" t="s">
        <v>109</v>
      </c>
      <c r="C18" s="26">
        <f>(C15+C16)/2</f>
        <v>48.233977696776819</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2023-01-27T21:19:14Z</dcterms:modified>
  <cp:category>Sample Size Estimation</cp:category>
</cp:coreProperties>
</file>