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_MEP&amp;T24 LIBRARY\New Project Folder Template\New\PLBG\02_Calculations\"/>
    </mc:Choice>
  </mc:AlternateContent>
  <xr:revisionPtr revIDLastSave="0" documentId="13_ncr:1_{D437D43E-4033-4774-8EC8-F112DB3E43AE}" xr6:coauthVersionLast="45" xr6:coauthVersionMax="45" xr10:uidLastSave="{00000000-0000-0000-0000-000000000000}"/>
  <bookViews>
    <workbookView xWindow="-120" yWindow="-120" windowWidth="29040" windowHeight="15840" firstSheet="3" activeTab="6" xr2:uid="{00000000-000D-0000-FFFF-FFFF00000000}"/>
  </bookViews>
  <sheets>
    <sheet name="FIXTURE UNIT CALCS TABLE" sheetId="2" r:id="rId1"/>
    <sheet name="HOT WATER DEMAND (2015 ASHRAE)" sheetId="6" r:id="rId2"/>
    <sheet name="FIXTURE UNIT REF TABLE" sheetId="1" r:id="rId3"/>
    <sheet name="FIXTURE UNITS VS GPM CONVERSION" sheetId="4" r:id="rId4"/>
    <sheet name="DRAINAGE PIPE SIZING TABLE" sheetId="5" r:id="rId5"/>
    <sheet name="BACKWATER VALVE CALCULATIONS" sheetId="7" r:id="rId6"/>
    <sheet name="BOILER SYSTEM SIZING (APTS.)" sheetId="8" r:id="rId7"/>
  </sheets>
  <externalReferences>
    <externalReference r:id="rId8"/>
  </externalReferences>
  <definedNames>
    <definedName name="_xlnm._FilterDatabase" localSheetId="0" hidden="1">'FIXTURE UNIT CALCS TABLE'!$M$3:$M$47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1" i="8" l="1"/>
  <c r="L61" i="8" s="1"/>
  <c r="J60" i="8"/>
  <c r="L60" i="8" s="1"/>
  <c r="J59" i="8"/>
  <c r="L59" i="8" s="1"/>
  <c r="I61" i="8"/>
  <c r="G61" i="8"/>
  <c r="I60" i="8"/>
  <c r="G60" i="8"/>
  <c r="I59" i="8"/>
  <c r="G59" i="8"/>
  <c r="I58" i="8"/>
  <c r="G58" i="8"/>
  <c r="J58" i="8" s="1"/>
  <c r="L58" i="8" s="1"/>
  <c r="I57" i="8"/>
  <c r="G57" i="8"/>
  <c r="J57" i="8" s="1"/>
  <c r="L57" i="8" s="1"/>
  <c r="M36" i="7" l="1"/>
  <c r="N36" i="7" s="1"/>
  <c r="O36" i="7" s="1"/>
  <c r="K36" i="7"/>
  <c r="H36" i="7"/>
  <c r="M35" i="7"/>
  <c r="N35" i="7" s="1"/>
  <c r="O35" i="7" s="1"/>
  <c r="K35" i="7"/>
  <c r="H35" i="7"/>
  <c r="O34" i="7"/>
  <c r="N34" i="7"/>
  <c r="M34" i="7"/>
  <c r="K34" i="7"/>
  <c r="H34" i="7"/>
  <c r="N33" i="7"/>
  <c r="O33" i="7" s="1"/>
  <c r="M33" i="7"/>
  <c r="K33" i="7"/>
  <c r="H33" i="7"/>
  <c r="M32" i="7"/>
  <c r="N32" i="7" s="1"/>
  <c r="O32" i="7" s="1"/>
  <c r="K32" i="7"/>
  <c r="H32" i="7"/>
  <c r="N31" i="7"/>
  <c r="O31" i="7" s="1"/>
  <c r="M31" i="7"/>
  <c r="K31" i="7"/>
  <c r="H31" i="7"/>
  <c r="M30" i="7"/>
  <c r="N30" i="7" s="1"/>
  <c r="O30" i="7" s="1"/>
  <c r="K30" i="7"/>
  <c r="H30" i="7"/>
  <c r="M29" i="7"/>
  <c r="N29" i="7" s="1"/>
  <c r="O29" i="7" s="1"/>
  <c r="K29" i="7"/>
  <c r="H29" i="7"/>
  <c r="M28" i="7"/>
  <c r="N28" i="7" s="1"/>
  <c r="O28" i="7" s="1"/>
  <c r="K28" i="7"/>
  <c r="H28" i="7"/>
  <c r="M27" i="7"/>
  <c r="N27" i="7" s="1"/>
  <c r="O27" i="7" s="1"/>
  <c r="K27" i="7"/>
  <c r="H27" i="7"/>
  <c r="O26" i="7"/>
  <c r="N26" i="7"/>
  <c r="M26" i="7"/>
  <c r="K26" i="7"/>
  <c r="H26" i="7"/>
  <c r="N25" i="7"/>
  <c r="O25" i="7" s="1"/>
  <c r="K25" i="7"/>
  <c r="H25" i="7"/>
  <c r="M24" i="7"/>
  <c r="N24" i="7" s="1"/>
  <c r="O24" i="7" s="1"/>
  <c r="K24" i="7"/>
  <c r="H24" i="7"/>
  <c r="O23" i="7"/>
  <c r="N23" i="7"/>
  <c r="K23" i="7"/>
  <c r="H23" i="7"/>
  <c r="M22" i="7"/>
  <c r="N22" i="7" s="1"/>
  <c r="O22" i="7" s="1"/>
  <c r="K22" i="7"/>
  <c r="H22" i="7"/>
  <c r="N21" i="7"/>
  <c r="O21" i="7" s="1"/>
  <c r="K21" i="7"/>
  <c r="H21" i="7"/>
  <c r="N20" i="7"/>
  <c r="O20" i="7" s="1"/>
  <c r="K20" i="7"/>
  <c r="H20" i="7"/>
  <c r="I5" i="2" l="1"/>
  <c r="D23" i="2" l="1"/>
  <c r="C5" i="1" l="1"/>
  <c r="C45" i="2" l="1"/>
  <c r="F45" i="2" s="1"/>
  <c r="D45" i="2"/>
  <c r="G45" i="2" s="1"/>
  <c r="E45" i="2"/>
  <c r="H45" i="2" s="1"/>
  <c r="I45" i="2"/>
  <c r="J45" i="2" s="1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C29" i="2"/>
  <c r="F29" i="2" s="1"/>
  <c r="D29" i="2"/>
  <c r="G29" i="2" s="1"/>
  <c r="E29" i="2"/>
  <c r="H29" i="2" s="1"/>
  <c r="I29" i="2"/>
  <c r="J29" i="2" s="1"/>
  <c r="C30" i="2"/>
  <c r="F30" i="2" s="1"/>
  <c r="D30" i="2"/>
  <c r="G30" i="2" s="1"/>
  <c r="E30" i="2"/>
  <c r="H30" i="2" s="1"/>
  <c r="I30" i="2"/>
  <c r="J30" i="2" s="1"/>
  <c r="C31" i="2"/>
  <c r="F31" i="2" s="1"/>
  <c r="D31" i="2"/>
  <c r="G31" i="2" s="1"/>
  <c r="E31" i="2"/>
  <c r="H31" i="2" s="1"/>
  <c r="I31" i="2"/>
  <c r="J31" i="2" s="1"/>
  <c r="C32" i="2"/>
  <c r="F32" i="2" s="1"/>
  <c r="D32" i="2"/>
  <c r="G32" i="2" s="1"/>
  <c r="E32" i="2"/>
  <c r="H32" i="2" s="1"/>
  <c r="I32" i="2"/>
  <c r="J32" i="2" s="1"/>
  <c r="C33" i="2"/>
  <c r="F33" i="2" s="1"/>
  <c r="D33" i="2"/>
  <c r="G33" i="2" s="1"/>
  <c r="E33" i="2"/>
  <c r="H33" i="2" s="1"/>
  <c r="I33" i="2"/>
  <c r="J33" i="2" s="1"/>
  <c r="C34" i="2"/>
  <c r="F34" i="2" s="1"/>
  <c r="D34" i="2"/>
  <c r="G34" i="2" s="1"/>
  <c r="E34" i="2"/>
  <c r="H34" i="2" s="1"/>
  <c r="I34" i="2"/>
  <c r="J34" i="2" s="1"/>
  <c r="C35" i="2"/>
  <c r="F35" i="2" s="1"/>
  <c r="D35" i="2"/>
  <c r="G35" i="2" s="1"/>
  <c r="E35" i="2"/>
  <c r="H35" i="2" s="1"/>
  <c r="I35" i="2"/>
  <c r="J35" i="2" s="1"/>
  <c r="C36" i="2"/>
  <c r="F36" i="2" s="1"/>
  <c r="D36" i="2"/>
  <c r="G36" i="2" s="1"/>
  <c r="E36" i="2"/>
  <c r="H36" i="2" s="1"/>
  <c r="I36" i="2"/>
  <c r="J36" i="2" s="1"/>
  <c r="C37" i="2"/>
  <c r="F37" i="2" s="1"/>
  <c r="D37" i="2"/>
  <c r="G37" i="2" s="1"/>
  <c r="E37" i="2"/>
  <c r="H37" i="2" s="1"/>
  <c r="I37" i="2"/>
  <c r="J37" i="2" s="1"/>
  <c r="C39" i="2"/>
  <c r="F39" i="2" s="1"/>
  <c r="D39" i="2"/>
  <c r="G39" i="2" s="1"/>
  <c r="E39" i="2"/>
  <c r="H39" i="2" s="1"/>
  <c r="I39" i="2"/>
  <c r="J39" i="2" s="1"/>
  <c r="C40" i="2"/>
  <c r="F40" i="2" s="1"/>
  <c r="D40" i="2"/>
  <c r="G40" i="2" s="1"/>
  <c r="E40" i="2"/>
  <c r="H40" i="2" s="1"/>
  <c r="I40" i="2"/>
  <c r="J40" i="2" s="1"/>
  <c r="C41" i="2"/>
  <c r="F41" i="2" s="1"/>
  <c r="D41" i="2"/>
  <c r="G41" i="2" s="1"/>
  <c r="E41" i="2"/>
  <c r="H41" i="2" s="1"/>
  <c r="I41" i="2"/>
  <c r="J41" i="2" s="1"/>
  <c r="C42" i="2"/>
  <c r="F42" i="2" s="1"/>
  <c r="D42" i="2"/>
  <c r="G42" i="2" s="1"/>
  <c r="E42" i="2"/>
  <c r="H42" i="2" s="1"/>
  <c r="I42" i="2"/>
  <c r="J42" i="2" s="1"/>
  <c r="C47" i="2"/>
  <c r="C4" i="2" l="1"/>
  <c r="C11" i="2"/>
  <c r="F11" i="2" s="1"/>
  <c r="D11" i="2"/>
  <c r="G11" i="2" s="1"/>
  <c r="E11" i="2"/>
  <c r="H11" i="2" s="1"/>
  <c r="I11" i="2"/>
  <c r="J11" i="2" s="1"/>
  <c r="C12" i="2"/>
  <c r="F12" i="2" s="1"/>
  <c r="D12" i="2"/>
  <c r="G12" i="2" s="1"/>
  <c r="E12" i="2"/>
  <c r="H12" i="2" s="1"/>
  <c r="I12" i="2"/>
  <c r="J12" i="2" s="1"/>
  <c r="C13" i="2"/>
  <c r="F13" i="2" s="1"/>
  <c r="D13" i="2"/>
  <c r="G13" i="2" s="1"/>
  <c r="E13" i="2"/>
  <c r="H13" i="2" s="1"/>
  <c r="I13" i="2"/>
  <c r="J13" i="2" s="1"/>
  <c r="C14" i="2"/>
  <c r="F14" i="2" s="1"/>
  <c r="D14" i="2"/>
  <c r="G14" i="2" s="1"/>
  <c r="E14" i="2"/>
  <c r="H14" i="2" s="1"/>
  <c r="I14" i="2"/>
  <c r="J14" i="2" s="1"/>
  <c r="C15" i="2"/>
  <c r="F15" i="2" s="1"/>
  <c r="D15" i="2"/>
  <c r="G15" i="2" s="1"/>
  <c r="E15" i="2"/>
  <c r="H15" i="2" s="1"/>
  <c r="I15" i="2"/>
  <c r="J15" i="2" s="1"/>
  <c r="C16" i="2"/>
  <c r="F16" i="2" s="1"/>
  <c r="D16" i="2"/>
  <c r="G16" i="2" s="1"/>
  <c r="E16" i="2"/>
  <c r="H16" i="2" s="1"/>
  <c r="I16" i="2"/>
  <c r="J16" i="2" s="1"/>
  <c r="C17" i="2"/>
  <c r="F17" i="2" s="1"/>
  <c r="D17" i="2"/>
  <c r="G17" i="2" s="1"/>
  <c r="E17" i="2"/>
  <c r="H17" i="2" s="1"/>
  <c r="I17" i="2"/>
  <c r="J17" i="2" s="1"/>
  <c r="C18" i="2"/>
  <c r="F18" i="2" s="1"/>
  <c r="D18" i="2"/>
  <c r="G18" i="2" s="1"/>
  <c r="E18" i="2"/>
  <c r="H18" i="2" s="1"/>
  <c r="I18" i="2"/>
  <c r="J18" i="2" s="1"/>
  <c r="C19" i="2"/>
  <c r="F19" i="2" s="1"/>
  <c r="D19" i="2"/>
  <c r="G19" i="2" s="1"/>
  <c r="E19" i="2"/>
  <c r="H19" i="2" s="1"/>
  <c r="I19" i="2"/>
  <c r="J19" i="2" s="1"/>
  <c r="C20" i="2"/>
  <c r="F20" i="2" s="1"/>
  <c r="D20" i="2"/>
  <c r="G20" i="2" s="1"/>
  <c r="E20" i="2"/>
  <c r="H20" i="2" s="1"/>
  <c r="I20" i="2"/>
  <c r="J20" i="2" s="1"/>
  <c r="C21" i="2"/>
  <c r="F21" i="2" s="1"/>
  <c r="D21" i="2"/>
  <c r="G21" i="2" s="1"/>
  <c r="E21" i="2"/>
  <c r="H21" i="2" s="1"/>
  <c r="I21" i="2"/>
  <c r="J21" i="2" s="1"/>
  <c r="C22" i="2"/>
  <c r="F22" i="2" s="1"/>
  <c r="D22" i="2"/>
  <c r="G22" i="2" s="1"/>
  <c r="E22" i="2"/>
  <c r="H22" i="2" s="1"/>
  <c r="I22" i="2"/>
  <c r="J22" i="2" s="1"/>
  <c r="C23" i="2"/>
  <c r="F23" i="2" s="1"/>
  <c r="G23" i="2"/>
  <c r="E23" i="2"/>
  <c r="H23" i="2" s="1"/>
  <c r="I23" i="2"/>
  <c r="J23" i="2" s="1"/>
  <c r="C24" i="2"/>
  <c r="F24" i="2" s="1"/>
  <c r="D24" i="2"/>
  <c r="G24" i="2" s="1"/>
  <c r="E24" i="2"/>
  <c r="H24" i="2" s="1"/>
  <c r="I24" i="2"/>
  <c r="J24" i="2" s="1"/>
  <c r="C25" i="2"/>
  <c r="F25" i="2" s="1"/>
  <c r="D25" i="2"/>
  <c r="G25" i="2" s="1"/>
  <c r="E25" i="2"/>
  <c r="H25" i="2" s="1"/>
  <c r="I25" i="2"/>
  <c r="J25" i="2" s="1"/>
  <c r="C26" i="2"/>
  <c r="F26" i="2" s="1"/>
  <c r="D26" i="2"/>
  <c r="G26" i="2" s="1"/>
  <c r="E26" i="2"/>
  <c r="H26" i="2" s="1"/>
  <c r="I26" i="2"/>
  <c r="J26" i="2" s="1"/>
  <c r="C27" i="2"/>
  <c r="F27" i="2" s="1"/>
  <c r="D27" i="2"/>
  <c r="G27" i="2" s="1"/>
  <c r="E27" i="2"/>
  <c r="H27" i="2" s="1"/>
  <c r="I27" i="2"/>
  <c r="J27" i="2" s="1"/>
  <c r="C28" i="2"/>
  <c r="F28" i="2" s="1"/>
  <c r="I28" i="2"/>
  <c r="J28" i="2" s="1"/>
  <c r="C38" i="2"/>
  <c r="F38" i="2" s="1"/>
  <c r="D38" i="2"/>
  <c r="G38" i="2" s="1"/>
  <c r="E38" i="2"/>
  <c r="H38" i="2" s="1"/>
  <c r="I38" i="2"/>
  <c r="J38" i="2" s="1"/>
  <c r="C43" i="2"/>
  <c r="F43" i="2" s="1"/>
  <c r="D43" i="2"/>
  <c r="G43" i="2" s="1"/>
  <c r="E43" i="2"/>
  <c r="H43" i="2" s="1"/>
  <c r="I43" i="2"/>
  <c r="J43" i="2" s="1"/>
  <c r="C44" i="2"/>
  <c r="F44" i="2" s="1"/>
  <c r="D44" i="2"/>
  <c r="G44" i="2" s="1"/>
  <c r="E44" i="2"/>
  <c r="H44" i="2" s="1"/>
  <c r="I44" i="2"/>
  <c r="J44" i="2" s="1"/>
  <c r="C46" i="2"/>
  <c r="F46" i="2" s="1"/>
  <c r="D46" i="2"/>
  <c r="G46" i="2" s="1"/>
  <c r="E46" i="2"/>
  <c r="H46" i="2" s="1"/>
  <c r="I46" i="2"/>
  <c r="J46" i="2" s="1"/>
  <c r="F47" i="2"/>
  <c r="D47" i="2"/>
  <c r="G47" i="2" s="1"/>
  <c r="E47" i="2"/>
  <c r="H47" i="2" s="1"/>
  <c r="I47" i="2"/>
  <c r="J47" i="2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4" i="2"/>
  <c r="C5" i="2"/>
  <c r="F5" i="2" s="1"/>
  <c r="D5" i="2"/>
  <c r="G5" i="2" s="1"/>
  <c r="E5" i="2"/>
  <c r="H5" i="2" s="1"/>
  <c r="J5" i="2"/>
  <c r="C6" i="2"/>
  <c r="F6" i="2" s="1"/>
  <c r="D6" i="2"/>
  <c r="G6" i="2" s="1"/>
  <c r="E6" i="2"/>
  <c r="H6" i="2" s="1"/>
  <c r="I6" i="2"/>
  <c r="J6" i="2" s="1"/>
  <c r="C7" i="2"/>
  <c r="F7" i="2" s="1"/>
  <c r="D7" i="2"/>
  <c r="G7" i="2" s="1"/>
  <c r="E7" i="2"/>
  <c r="H7" i="2" s="1"/>
  <c r="I7" i="2"/>
  <c r="J7" i="2" s="1"/>
  <c r="C8" i="2"/>
  <c r="F8" i="2" s="1"/>
  <c r="D8" i="2"/>
  <c r="G8" i="2" s="1"/>
  <c r="E8" i="2"/>
  <c r="H8" i="2" s="1"/>
  <c r="I8" i="2"/>
  <c r="J8" i="2" s="1"/>
  <c r="C9" i="2"/>
  <c r="F9" i="2" s="1"/>
  <c r="D9" i="2"/>
  <c r="G9" i="2" s="1"/>
  <c r="E9" i="2"/>
  <c r="H9" i="2" s="1"/>
  <c r="I9" i="2"/>
  <c r="J9" i="2" s="1"/>
  <c r="C10" i="2"/>
  <c r="F10" i="2" s="1"/>
  <c r="D10" i="2"/>
  <c r="G10" i="2" s="1"/>
  <c r="E10" i="2"/>
  <c r="H10" i="2" s="1"/>
  <c r="I10" i="2"/>
  <c r="J10" i="2" s="1"/>
  <c r="I4" i="2" l="1"/>
  <c r="J4" i="2" s="1"/>
  <c r="E4" i="2"/>
  <c r="D4" i="2"/>
  <c r="G4" i="2" s="1"/>
  <c r="F4" i="2"/>
  <c r="D18" i="1"/>
  <c r="E28" i="2" s="1"/>
  <c r="H28" i="2" s="1"/>
  <c r="C18" i="1"/>
  <c r="D28" i="2" s="1"/>
  <c r="G28" i="2" s="1"/>
  <c r="G48" i="2" l="1"/>
  <c r="G49" i="2" s="1"/>
  <c r="J48" i="2"/>
  <c r="F48" i="2"/>
  <c r="F49" i="2" s="1"/>
  <c r="H4" i="2"/>
  <c r="H48" i="2" s="1"/>
  <c r="H49" i="2" s="1"/>
  <c r="J50" i="2" l="1"/>
</calcChain>
</file>

<file path=xl/sharedStrings.xml><?xml version="1.0" encoding="utf-8"?>
<sst xmlns="http://schemas.openxmlformats.org/spreadsheetml/2006/main" count="224" uniqueCount="138">
  <si>
    <t>FIXTURE UNIT CALCULATION</t>
  </si>
  <si>
    <t>FIXTURE TYPE</t>
  </si>
  <si>
    <t>FIXTURE DEMAND</t>
  </si>
  <si>
    <t>HOT OR 75%</t>
  </si>
  <si>
    <t>COLD OR 75%</t>
  </si>
  <si>
    <t>DFU</t>
  </si>
  <si>
    <t>BATHTUB</t>
  </si>
  <si>
    <t>BIDET</t>
  </si>
  <si>
    <t>CLOTHES WASHER</t>
  </si>
  <si>
    <t>DISHWASHER</t>
  </si>
  <si>
    <t>DRINKING FOUNTAIN</t>
  </si>
  <si>
    <t>WATER COOLER</t>
  </si>
  <si>
    <t>ADDITIONAL HOSE BIB</t>
  </si>
  <si>
    <t>LAVATORY</t>
  </si>
  <si>
    <t>LAWN SPRINKLER, PER HEAD</t>
  </si>
  <si>
    <t>MOBILE HOME</t>
  </si>
  <si>
    <t>BAR SINK</t>
  </si>
  <si>
    <t>KITCHEN SINK</t>
  </si>
  <si>
    <t>LAUNDRY SINK</t>
  </si>
  <si>
    <t>MOP SINK</t>
  </si>
  <si>
    <t>SHOWER, PER HEAD</t>
  </si>
  <si>
    <t>WASH FOUNTAIN</t>
  </si>
  <si>
    <t>BATHTUB FILL VALVE</t>
  </si>
  <si>
    <t>PRIMARY HOSE BIB</t>
  </si>
  <si>
    <t>N/A</t>
  </si>
  <si>
    <t>WATER CLOSET, FLUSH TANK</t>
  </si>
  <si>
    <t>WATER CLOSET, FLUSH VALVE</t>
  </si>
  <si>
    <t>FOOD WASTE DISPOSER</t>
  </si>
  <si>
    <t>FLOOR DRAIN, EMERGENCY</t>
  </si>
  <si>
    <t>FLOOR DRAIN</t>
  </si>
  <si>
    <t>QTY</t>
  </si>
  <si>
    <t>TOTAL SUPPLY DEMAND</t>
  </si>
  <si>
    <t>TOTAL HOT WATER DEMAND</t>
  </si>
  <si>
    <t>TOTAL COLD WATER DEMAND</t>
  </si>
  <si>
    <t>DEMAND WEIGHT IN WSFU</t>
  </si>
  <si>
    <t>DRAINAGE</t>
  </si>
  <si>
    <t>TOTAL</t>
  </si>
  <si>
    <t>TOTAL FIXTURE UNITS</t>
  </si>
  <si>
    <t>EQUIVALENT WATER DEMAND IN GPM</t>
  </si>
  <si>
    <t>FLUSH TANK</t>
  </si>
  <si>
    <t>FLUSH VALVE</t>
  </si>
  <si>
    <t>GPM</t>
  </si>
  <si>
    <t>FIXTURE UNITS</t>
  </si>
  <si>
    <t>FLOW</t>
  </si>
  <si>
    <t>SINK</t>
  </si>
  <si>
    <t>(FOR EXTRA FIXTURE)</t>
  </si>
  <si>
    <t>URINAL, FLUSH TANK</t>
  </si>
  <si>
    <t>URINAL, FLUSH VALVE</t>
  </si>
  <si>
    <t>Hide Row if QTY=0</t>
  </si>
  <si>
    <t>REQUIRED MINIMUM WASTE PIPE SIZE</t>
  </si>
  <si>
    <t>DFU'S</t>
  </si>
  <si>
    <t>NOMINAL PIPE DIAMETER</t>
  </si>
  <si>
    <t>2% SLOPE</t>
  </si>
  <si>
    <t>1% SLOPE</t>
  </si>
  <si>
    <t>1-1/4"</t>
  </si>
  <si>
    <t>1-1/2"</t>
  </si>
  <si>
    <t>2"</t>
  </si>
  <si>
    <t>2-1/2"</t>
  </si>
  <si>
    <t>3"</t>
  </si>
  <si>
    <t>4"</t>
  </si>
  <si>
    <t>5"</t>
  </si>
  <si>
    <t>6"</t>
  </si>
  <si>
    <t>8"</t>
  </si>
  <si>
    <t>HUB DRAIN</t>
  </si>
  <si>
    <t>BUILDING HOT WATER DEMAND FIXTURE UNIT CALCULATION (PER 2015 ASHRAE HVAC TABLE 16 AND FIGURE 27)</t>
  </si>
  <si>
    <t>PROJECT DEVELOPER</t>
  </si>
  <si>
    <t>ADDRESS</t>
  </si>
  <si>
    <t># UNITS</t>
  </si>
  <si>
    <t>DATE</t>
  </si>
  <si>
    <r>
      <t>This color cell requires data input</t>
    </r>
    <r>
      <rPr>
        <b/>
        <sz val="13.5"/>
        <rFont val="Calibri"/>
        <family val="2"/>
      </rPr>
      <t>→</t>
    </r>
  </si>
  <si>
    <r>
      <t xml:space="preserve">Section 710.0 Backflow Protection
</t>
    </r>
    <r>
      <rPr>
        <sz val="12"/>
        <rFont val="Arial"/>
        <family val="2"/>
      </rPr>
      <t>(Is it required for this sewer POC)</t>
    </r>
  </si>
  <si>
    <t>Sewer POC's</t>
  </si>
  <si>
    <t xml:space="preserve">Upstream Manhole </t>
  </si>
  <si>
    <t xml:space="preserve">Downstream Manhole </t>
  </si>
  <si>
    <t>Owners Required 
Safety Factor 
Exceeding 
Section 710 
(0'-6")</t>
  </si>
  <si>
    <t>Protection Required</t>
  </si>
  <si>
    <t>Building 
or 
POC No.</t>
  </si>
  <si>
    <t>FF Elevation 
at 
Plumbing Fixtures</t>
  </si>
  <si>
    <t>Rim Elevation</t>
  </si>
  <si>
    <t>Elevation Differential from FF</t>
  </si>
  <si>
    <t>Elevation Differential from FF with Safety Factor</t>
  </si>
  <si>
    <t>Yes 
or 
NO</t>
  </si>
  <si>
    <t>Building 1</t>
  </si>
  <si>
    <t>Building 2</t>
  </si>
  <si>
    <t>Building 3</t>
  </si>
  <si>
    <t>Building 4</t>
  </si>
  <si>
    <t>Building 5</t>
  </si>
  <si>
    <t>Building 6</t>
  </si>
  <si>
    <t>Building 7</t>
  </si>
  <si>
    <t>Building 8</t>
  </si>
  <si>
    <t>Building 9</t>
  </si>
  <si>
    <t>Building 10</t>
  </si>
  <si>
    <t>Building 11</t>
  </si>
  <si>
    <t>Building 12</t>
  </si>
  <si>
    <t>Building 13</t>
  </si>
  <si>
    <t>Building 14</t>
  </si>
  <si>
    <t>Clubhouse</t>
  </si>
  <si>
    <t>Exercise</t>
  </si>
  <si>
    <t>Maintenance</t>
  </si>
  <si>
    <t>130 or more Apts.</t>
  </si>
  <si>
    <t>100 Apts.</t>
  </si>
  <si>
    <t>75 Apts.</t>
  </si>
  <si>
    <t>50  Apts.</t>
  </si>
  <si>
    <t>20 or fewer Apts.</t>
  </si>
  <si>
    <t>Storage Capacity</t>
  </si>
  <si>
    <t>Recovery Capacity</t>
  </si>
  <si>
    <t>Total Number of Units</t>
  </si>
  <si>
    <t>Peak Expected Building Occupants</t>
  </si>
  <si>
    <t>--</t>
  </si>
  <si>
    <t>Water Delivery Temperature (°F)</t>
  </si>
  <si>
    <t>Design Entering Cold-Water Temperature (°F)</t>
  </si>
  <si>
    <t>Heating Device Thermal Efficiency (%)</t>
  </si>
  <si>
    <t>Usable Storage Capacity (gal/apt)</t>
  </si>
  <si>
    <t>Recovery Capacity (gph/apt)</t>
  </si>
  <si>
    <t>Tank Size (gal.)</t>
  </si>
  <si>
    <t>Total Recovery Capacity</t>
  </si>
  <si>
    <t>Heating Rate Q</t>
  </si>
  <si>
    <t>20 or Fewer Apts.</t>
  </si>
  <si>
    <t>50 Apts.</t>
  </si>
  <si>
    <t>130 or More Apts.</t>
  </si>
  <si>
    <t>Additional Recovery</t>
  </si>
  <si>
    <t>A</t>
  </si>
  <si>
    <t>B</t>
  </si>
  <si>
    <t>C</t>
  </si>
  <si>
    <t>D</t>
  </si>
  <si>
    <t>E</t>
  </si>
  <si>
    <t>*Notes</t>
  </si>
  <si>
    <t>Boiler System Sizing (2015 ASHRAE HANDBOOK)</t>
  </si>
  <si>
    <t>*Notes:</t>
  </si>
  <si>
    <t>A.</t>
  </si>
  <si>
    <t>B.</t>
  </si>
  <si>
    <t>C.</t>
  </si>
  <si>
    <t>D.</t>
  </si>
  <si>
    <t>For storage capacities over 45 gal/apt, use Recovery Value of 3.4</t>
  </si>
  <si>
    <t>For storage capacities over 39 gal/apt, use Recovery Value of 3.1</t>
  </si>
  <si>
    <t>For storage capacities over 33 gal/apt, use Recovery Value of 2.8</t>
  </si>
  <si>
    <t>For storage capacities over 30 gal/apt, use Recovery Value of 2.5</t>
  </si>
  <si>
    <t>For storage capacities over 24 gal/apt, use Recovery Value of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</si>
</sst>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0.0"/>
    <numFmt numFmtId="165" formatCode="#,##0.0_);[Red]\(#,##0.0\)"/>
    <numFmt numFmtId="166" formatCode="#,##0.000_);[Red]\(#,##0.000\)"/>
    <numFmt numFmtId="167" formatCode="0.0%"/>
    <numFmt numFmtId="168" formatCode="0.000%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3.5"/>
      <name val="Calibri"/>
      <family val="2"/>
    </font>
    <font>
      <b/>
      <sz val="14"/>
      <name val="Arial"/>
      <family val="2"/>
    </font>
    <font>
      <b/>
      <i/>
      <sz val="1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0" fillId="3" borderId="0" xfId="0" applyFill="1" applyBorder="1"/>
    <xf numFmtId="0" fontId="3" fillId="3" borderId="0" xfId="0" applyFont="1" applyFill="1"/>
    <xf numFmtId="0" fontId="0" fillId="3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3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/>
    <xf numFmtId="0" fontId="0" fillId="3" borderId="0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38" fontId="2" fillId="3" borderId="7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40" fontId="2" fillId="3" borderId="7" xfId="0" applyNumberFormat="1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6" fontId="2" fillId="3" borderId="7" xfId="0" applyNumberFormat="1" applyFont="1" applyFill="1" applyBorder="1" applyAlignment="1">
      <alignment horizontal="center" vertical="center"/>
    </xf>
    <xf numFmtId="8" fontId="2" fillId="3" borderId="7" xfId="0" applyNumberFormat="1" applyFont="1" applyFill="1" applyBorder="1" applyAlignment="1">
      <alignment horizontal="center" vertical="center"/>
    </xf>
    <xf numFmtId="9" fontId="2" fillId="3" borderId="7" xfId="0" applyNumberFormat="1" applyFont="1" applyFill="1" applyBorder="1" applyAlignment="1">
      <alignment horizontal="center" vertical="center"/>
    </xf>
    <xf numFmtId="167" fontId="2" fillId="3" borderId="7" xfId="0" applyNumberFormat="1" applyFont="1" applyFill="1" applyBorder="1" applyAlignment="1">
      <alignment horizontal="center" vertical="center"/>
    </xf>
    <xf numFmtId="10" fontId="2" fillId="3" borderId="7" xfId="0" applyNumberFormat="1" applyFont="1" applyFill="1" applyBorder="1" applyAlignment="1">
      <alignment horizontal="center" vertical="center"/>
    </xf>
    <xf numFmtId="168" fontId="2" fillId="3" borderId="7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left" vertical="center"/>
    </xf>
    <xf numFmtId="0" fontId="3" fillId="3" borderId="0" xfId="0" applyFont="1" applyFill="1" applyBorder="1"/>
    <xf numFmtId="0" fontId="4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right" vertical="center"/>
    </xf>
    <xf numFmtId="166" fontId="2" fillId="4" borderId="7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 wrapText="1" readingOrder="1"/>
    </xf>
    <xf numFmtId="14" fontId="2" fillId="3" borderId="17" xfId="0" applyNumberFormat="1" applyFont="1" applyFill="1" applyBorder="1" applyAlignment="1">
      <alignment horizontal="center" vertical="top" wrapText="1" readingOrder="1"/>
    </xf>
    <xf numFmtId="0" fontId="0" fillId="3" borderId="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38" fontId="2" fillId="0" borderId="7" xfId="0" applyNumberFormat="1" applyFont="1" applyFill="1" applyBorder="1" applyAlignment="1">
      <alignment horizontal="left" vertical="center" indent="1"/>
    </xf>
    <xf numFmtId="166" fontId="2" fillId="0" borderId="7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3" fillId="3" borderId="19" xfId="0" applyFont="1" applyFill="1" applyBorder="1"/>
    <xf numFmtId="0" fontId="0" fillId="3" borderId="20" xfId="0" applyFill="1" applyBorder="1"/>
    <xf numFmtId="0" fontId="0" fillId="0" borderId="0" xfId="0" applyFill="1"/>
    <xf numFmtId="0" fontId="3" fillId="0" borderId="0" xfId="0" applyFont="1" applyFill="1"/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 readingOrder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2" fillId="3" borderId="14" xfId="0" applyNumberFormat="1" applyFont="1" applyFill="1" applyBorder="1" applyAlignment="1">
      <alignment horizontal="center" vertical="center" wrapText="1" readingOrder="1"/>
    </xf>
    <xf numFmtId="0" fontId="0" fillId="0" borderId="15" xfId="0" applyBorder="1" applyAlignment="1">
      <alignment horizontal="center" vertical="center" wrapText="1" readingOrder="1"/>
    </xf>
    <xf numFmtId="14" fontId="2" fillId="3" borderId="16" xfId="0" applyNumberFormat="1" applyFont="1" applyFill="1" applyBorder="1" applyAlignment="1">
      <alignment horizontal="center" vertical="top" wrapText="1" readingOrder="1"/>
    </xf>
    <xf numFmtId="0" fontId="0" fillId="0" borderId="17" xfId="0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7" fillId="0" borderId="19" xfId="0" applyFont="1" applyBorder="1" applyAlignment="1">
      <alignment horizontal="center" vertical="center"/>
    </xf>
    <xf numFmtId="0" fontId="8" fillId="3" borderId="2" xfId="0" applyFont="1" applyFill="1" applyBorder="1"/>
    <xf numFmtId="0" fontId="8" fillId="3" borderId="3" xfId="0" applyFont="1" applyFill="1" applyBorder="1"/>
    <xf numFmtId="0" fontId="8" fillId="3" borderId="4" xfId="0" applyFont="1" applyFill="1" applyBorder="1"/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3" borderId="5" xfId="0" applyFont="1" applyFill="1" applyBorder="1"/>
    <xf numFmtId="0" fontId="8" fillId="3" borderId="0" xfId="0" applyFont="1" applyFill="1"/>
    <xf numFmtId="0" fontId="8" fillId="3" borderId="6" xfId="0" applyFont="1" applyFill="1" applyBorder="1"/>
    <xf numFmtId="0" fontId="8" fillId="0" borderId="16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0" fontId="8" fillId="0" borderId="22" xfId="0" applyFont="1" applyBorder="1" applyAlignment="1">
      <alignment horizontal="center" wrapText="1"/>
    </xf>
    <xf numFmtId="0" fontId="8" fillId="0" borderId="2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18" xfId="0" applyFont="1" applyBorder="1"/>
    <xf numFmtId="0" fontId="8" fillId="0" borderId="20" xfId="0" applyFont="1" applyBorder="1"/>
    <xf numFmtId="0" fontId="8" fillId="0" borderId="23" xfId="0" applyFont="1" applyBorder="1"/>
    <xf numFmtId="0" fontId="8" fillId="0" borderId="22" xfId="0" applyFont="1" applyBorder="1"/>
    <xf numFmtId="0" fontId="8" fillId="0" borderId="11" xfId="0" applyFont="1" applyBorder="1"/>
    <xf numFmtId="0" fontId="8" fillId="0" borderId="13" xfId="0" applyFont="1" applyBorder="1"/>
    <xf numFmtId="0" fontId="8" fillId="3" borderId="18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8" fillId="0" borderId="31" xfId="0" quotePrefix="1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8" fillId="0" borderId="34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2" fontId="8" fillId="3" borderId="25" xfId="0" quotePrefix="1" applyNumberFormat="1" applyFont="1" applyFill="1" applyBorder="1" applyAlignment="1">
      <alignment horizontal="center" vertical="center"/>
    </xf>
    <xf numFmtId="2" fontId="8" fillId="3" borderId="25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3" fontId="9" fillId="3" borderId="25" xfId="0" applyNumberFormat="1" applyFont="1" applyFill="1" applyBorder="1" applyAlignment="1">
      <alignment horizontal="center" vertical="center"/>
    </xf>
    <xf numFmtId="3" fontId="9" fillId="3" borderId="26" xfId="0" applyNumberFormat="1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2" fontId="8" fillId="3" borderId="29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3" fontId="9" fillId="3" borderId="29" xfId="0" applyNumberFormat="1" applyFont="1" applyFill="1" applyBorder="1" applyAlignment="1">
      <alignment horizontal="center" vertical="center"/>
    </xf>
    <xf numFmtId="3" fontId="9" fillId="3" borderId="30" xfId="0" applyNumberFormat="1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2" fontId="8" fillId="3" borderId="19" xfId="0" applyNumberFormat="1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3" fontId="9" fillId="3" borderId="19" xfId="0" applyNumberFormat="1" applyFont="1" applyFill="1" applyBorder="1" applyAlignment="1">
      <alignment horizontal="center" vertical="center"/>
    </xf>
    <xf numFmtId="3" fontId="9" fillId="3" borderId="20" xfId="0" applyNumberFormat="1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8" fillId="0" borderId="37" xfId="0" applyFont="1" applyBorder="1" applyAlignment="1">
      <alignment horizontal="center" vertical="center"/>
    </xf>
    <xf numFmtId="0" fontId="8" fillId="0" borderId="27" xfId="0" applyFont="1" applyBorder="1"/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8" fillId="0" borderId="34" xfId="0" applyFont="1" applyBorder="1"/>
    <xf numFmtId="0" fontId="9" fillId="3" borderId="25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8" fillId="0" borderId="31" xfId="0" applyFont="1" applyBorder="1"/>
    <xf numFmtId="0" fontId="8" fillId="3" borderId="0" xfId="0" applyFont="1" applyFill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20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right"/>
    </xf>
    <xf numFmtId="0" fontId="8" fillId="3" borderId="18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Figure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21 - Apartments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99141909007015E-2"/>
          <c:y val="9.9804900291081647E-2"/>
          <c:w val="0.86778198859805866"/>
          <c:h val="0.79934660047283435"/>
        </c:manualLayout>
      </c:layout>
      <c:scatterChart>
        <c:scatterStyle val="lineMarker"/>
        <c:varyColors val="0"/>
        <c:ser>
          <c:idx val="0"/>
          <c:order val="0"/>
          <c:tx>
            <c:v>130 or More Apts.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3688259665796134"/>
                  <c:y val="-0.24262771848179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'BOILER SYSTEM SIZING (APTS.)'!$M$9:$M$16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</c:numCache>
            </c:numRef>
          </c:xVal>
          <c:yVal>
            <c:numRef>
              <c:f>'BOILER SYSTEM SIZING (APTS.)'!$N$9:$N$16</c:f>
              <c:numCache>
                <c:formatCode>General</c:formatCode>
                <c:ptCount val="8"/>
                <c:pt idx="0">
                  <c:v>4.5</c:v>
                </c:pt>
                <c:pt idx="1">
                  <c:v>3.9</c:v>
                </c:pt>
                <c:pt idx="2">
                  <c:v>3.4</c:v>
                </c:pt>
                <c:pt idx="3">
                  <c:v>3</c:v>
                </c:pt>
                <c:pt idx="4">
                  <c:v>2.6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0-4ABB-978F-91F859DAEA13}"/>
            </c:ext>
          </c:extLst>
        </c:ser>
        <c:ser>
          <c:idx val="1"/>
          <c:order val="1"/>
          <c:tx>
            <c:v>100 Apts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2875868072600648"/>
                  <c:y val="-0.26607210129251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'BOILER SYSTEM SIZING (APTS.)'!$P$9:$P$18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'BOILER SYSTEM SIZING (APTS.)'!$Q$9:$Q$18</c:f>
              <c:numCache>
                <c:formatCode>General</c:formatCode>
                <c:ptCount val="10"/>
                <c:pt idx="0">
                  <c:v>6.4</c:v>
                </c:pt>
                <c:pt idx="1">
                  <c:v>5.6</c:v>
                </c:pt>
                <c:pt idx="2">
                  <c:v>5</c:v>
                </c:pt>
                <c:pt idx="3">
                  <c:v>4.4000000000000004</c:v>
                </c:pt>
                <c:pt idx="4">
                  <c:v>3.9</c:v>
                </c:pt>
                <c:pt idx="5">
                  <c:v>3.4</c:v>
                </c:pt>
                <c:pt idx="6">
                  <c:v>3.1</c:v>
                </c:pt>
                <c:pt idx="7">
                  <c:v>2.8</c:v>
                </c:pt>
                <c:pt idx="8">
                  <c:v>2.6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0-4ABB-978F-91F859DAEA13}"/>
            </c:ext>
          </c:extLst>
        </c:ser>
        <c:ser>
          <c:idx val="2"/>
          <c:order val="2"/>
          <c:tx>
            <c:v>75 Apts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469672276002908"/>
                  <c:y val="-0.2896628936371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'BOILER SYSTEM SIZING (APTS.)'!$S$9:$S$19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</c:numCache>
            </c:numRef>
          </c:xVal>
          <c:yVal>
            <c:numRef>
              <c:f>'BOILER SYSTEM SIZING (APTS.)'!$T$9:$T$19</c:f>
              <c:numCache>
                <c:formatCode>General</c:formatCode>
                <c:ptCount val="11"/>
                <c:pt idx="0">
                  <c:v>7.9</c:v>
                </c:pt>
                <c:pt idx="1">
                  <c:v>7.1</c:v>
                </c:pt>
                <c:pt idx="2">
                  <c:v>6.2</c:v>
                </c:pt>
                <c:pt idx="3">
                  <c:v>5.6</c:v>
                </c:pt>
                <c:pt idx="4">
                  <c:v>4.9000000000000004</c:v>
                </c:pt>
                <c:pt idx="5">
                  <c:v>4.4000000000000004</c:v>
                </c:pt>
                <c:pt idx="6">
                  <c:v>3.9</c:v>
                </c:pt>
                <c:pt idx="7">
                  <c:v>3.6</c:v>
                </c:pt>
                <c:pt idx="8">
                  <c:v>3.3</c:v>
                </c:pt>
                <c:pt idx="9">
                  <c:v>3</c:v>
                </c:pt>
                <c:pt idx="10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30-4ABB-978F-91F859DAEA13}"/>
            </c:ext>
          </c:extLst>
        </c:ser>
        <c:ser>
          <c:idx val="3"/>
          <c:order val="3"/>
          <c:tx>
            <c:v>50 Apts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730444230630773"/>
                  <c:y val="-0.32515163239214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'BOILER SYSTEM SIZING (APTS.)'!$V$9:$V$21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xVal>
          <c:yVal>
            <c:numRef>
              <c:f>'BOILER SYSTEM SIZING (APTS.)'!$W$9:$W$21</c:f>
              <c:numCache>
                <c:formatCode>General</c:formatCode>
                <c:ptCount val="13"/>
                <c:pt idx="0">
                  <c:v>9.1999999999999993</c:v>
                </c:pt>
                <c:pt idx="1">
                  <c:v>8.4</c:v>
                </c:pt>
                <c:pt idx="2">
                  <c:v>7.6</c:v>
                </c:pt>
                <c:pt idx="3">
                  <c:v>6.8</c:v>
                </c:pt>
                <c:pt idx="4">
                  <c:v>6.1</c:v>
                </c:pt>
                <c:pt idx="5">
                  <c:v>5.5</c:v>
                </c:pt>
                <c:pt idx="6">
                  <c:v>4.9000000000000004</c:v>
                </c:pt>
                <c:pt idx="7">
                  <c:v>4.5</c:v>
                </c:pt>
                <c:pt idx="8">
                  <c:v>4.0999999999999996</c:v>
                </c:pt>
                <c:pt idx="9">
                  <c:v>3.8</c:v>
                </c:pt>
                <c:pt idx="10">
                  <c:v>3.5</c:v>
                </c:pt>
                <c:pt idx="11">
                  <c:v>3.2</c:v>
                </c:pt>
                <c:pt idx="12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30-4ABB-978F-91F859DAEA13}"/>
            </c:ext>
          </c:extLst>
        </c:ser>
        <c:ser>
          <c:idx val="4"/>
          <c:order val="4"/>
          <c:tx>
            <c:v>20 or Fewer Apts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48552241443635"/>
                  <c:y val="-0.37116554278103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'BOILER SYSTEM SIZING (APTS.)'!$Y$9:$Y$23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</c:numCache>
            </c:numRef>
          </c:xVal>
          <c:yVal>
            <c:numRef>
              <c:f>'BOILER SYSTEM SIZING (APTS.)'!$Z$9:$Z$23</c:f>
              <c:numCache>
                <c:formatCode>General</c:formatCode>
                <c:ptCount val="15"/>
                <c:pt idx="0">
                  <c:v>11.1</c:v>
                </c:pt>
                <c:pt idx="1">
                  <c:v>10.199999999999999</c:v>
                </c:pt>
                <c:pt idx="2">
                  <c:v>9.1999999999999993</c:v>
                </c:pt>
                <c:pt idx="3">
                  <c:v>8.3000000000000007</c:v>
                </c:pt>
                <c:pt idx="4">
                  <c:v>7.6</c:v>
                </c:pt>
                <c:pt idx="5">
                  <c:v>6.8</c:v>
                </c:pt>
                <c:pt idx="6">
                  <c:v>6.2</c:v>
                </c:pt>
                <c:pt idx="7">
                  <c:v>5.6</c:v>
                </c:pt>
                <c:pt idx="8">
                  <c:v>5.0999999999999996</c:v>
                </c:pt>
                <c:pt idx="9">
                  <c:v>4.5999999999999996</c:v>
                </c:pt>
                <c:pt idx="10">
                  <c:v>4.2</c:v>
                </c:pt>
                <c:pt idx="11">
                  <c:v>3.9</c:v>
                </c:pt>
                <c:pt idx="12">
                  <c:v>3.7</c:v>
                </c:pt>
                <c:pt idx="13">
                  <c:v>3.5</c:v>
                </c:pt>
                <c:pt idx="14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30-4ABB-978F-91F859DAE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54040"/>
        <c:axId val="618553720"/>
      </c:scatterChart>
      <c:valAx>
        <c:axId val="61855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USABLE STORAGE CAPACITY, gal/apartment</a:t>
                </a:r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8553720"/>
        <c:crosses val="autoZero"/>
        <c:crossBetween val="midCat"/>
      </c:valAx>
      <c:valAx>
        <c:axId val="61855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RECOVERY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CAPACITY, gph per apartment</a:t>
                </a:r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85540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345281</xdr:colOff>
      <xdr:row>4</xdr:row>
      <xdr:rowOff>176440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54ABE5-AE5B-453E-87B0-56EB37992B2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781050"/>
          <a:ext cx="1393031" cy="605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5</xdr:row>
      <xdr:rowOff>38100</xdr:rowOff>
    </xdr:from>
    <xdr:to>
      <xdr:col>10</xdr:col>
      <xdr:colOff>134041</xdr:colOff>
      <xdr:row>44</xdr:row>
      <xdr:rowOff>96250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5DA4B9-A4A9-45CA-BDC5-E9857F7A5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6850" y="962025"/>
          <a:ext cx="4953691" cy="7163800"/>
        </a:xfrm>
        <a:prstGeom prst="rect">
          <a:avLst/>
        </a:prstGeom>
      </xdr:spPr>
    </xdr:pic>
    <xdr:clientData/>
  </xdr:twoCellAnchor>
  <xdr:twoCellAnchor>
    <xdr:from>
      <xdr:col>11</xdr:col>
      <xdr:colOff>504825</xdr:colOff>
      <xdr:row>25</xdr:row>
      <xdr:rowOff>52386</xdr:rowOff>
    </xdr:from>
    <xdr:to>
      <xdr:col>23</xdr:col>
      <xdr:colOff>104775</xdr:colOff>
      <xdr:row>52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51CB2B-D4C4-42EB-8A20-D959BD5F6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AN'S%20MEP%20PROJECTS/65265/PLBG/02_Calculations/65265%20PLBG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TURE UNIT CALCS TABLE"/>
      <sheetName val="HOT WATER DEMAND (2015 ASHRAE)"/>
      <sheetName val="FIXTURE UNIT REF TABLE"/>
      <sheetName val="FIXTURE UNITS VS GPM CONVERSION"/>
      <sheetName val="DRAINAGE PIPE SIZING TABLE"/>
      <sheetName val="BACKWATER VALVE CALCULATIONS"/>
      <sheetName val="BOILER SYSTEM SIZING (Method 1)"/>
      <sheetName val="BOILER SYSTEM SIZING (Method 2)"/>
      <sheetName val="BOILER SYSTEM SIZING (APTS.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M9">
            <v>3</v>
          </cell>
          <cell r="N9">
            <v>4.5</v>
          </cell>
          <cell r="P9">
            <v>3</v>
          </cell>
          <cell r="Q9">
            <v>6.4</v>
          </cell>
          <cell r="S9">
            <v>3</v>
          </cell>
          <cell r="T9">
            <v>7.9</v>
          </cell>
          <cell r="V9">
            <v>3</v>
          </cell>
          <cell r="W9">
            <v>9.1999999999999993</v>
          </cell>
          <cell r="Y9">
            <v>3</v>
          </cell>
          <cell r="Z9">
            <v>11.1</v>
          </cell>
        </row>
        <row r="10">
          <cell r="M10">
            <v>6</v>
          </cell>
          <cell r="N10">
            <v>3.9</v>
          </cell>
          <cell r="P10">
            <v>6</v>
          </cell>
          <cell r="Q10">
            <v>5.6</v>
          </cell>
          <cell r="S10">
            <v>6</v>
          </cell>
          <cell r="T10">
            <v>7.1</v>
          </cell>
          <cell r="V10">
            <v>6</v>
          </cell>
          <cell r="W10">
            <v>8.4</v>
          </cell>
          <cell r="Y10">
            <v>6</v>
          </cell>
          <cell r="Z10">
            <v>10.199999999999999</v>
          </cell>
        </row>
        <row r="11">
          <cell r="M11">
            <v>9</v>
          </cell>
          <cell r="N11">
            <v>3.4</v>
          </cell>
          <cell r="P11">
            <v>9</v>
          </cell>
          <cell r="Q11">
            <v>5</v>
          </cell>
          <cell r="S11">
            <v>9</v>
          </cell>
          <cell r="T11">
            <v>6.2</v>
          </cell>
          <cell r="V11">
            <v>9</v>
          </cell>
          <cell r="W11">
            <v>7.6</v>
          </cell>
          <cell r="Y11">
            <v>9</v>
          </cell>
          <cell r="Z11">
            <v>9.1999999999999993</v>
          </cell>
        </row>
        <row r="12">
          <cell r="M12">
            <v>12</v>
          </cell>
          <cell r="N12">
            <v>3</v>
          </cell>
          <cell r="P12">
            <v>12</v>
          </cell>
          <cell r="Q12">
            <v>4.4000000000000004</v>
          </cell>
          <cell r="S12">
            <v>12</v>
          </cell>
          <cell r="T12">
            <v>5.6</v>
          </cell>
          <cell r="V12">
            <v>12</v>
          </cell>
          <cell r="W12">
            <v>6.8</v>
          </cell>
          <cell r="Y12">
            <v>12</v>
          </cell>
          <cell r="Z12">
            <v>8.3000000000000007</v>
          </cell>
        </row>
        <row r="13">
          <cell r="M13">
            <v>15</v>
          </cell>
          <cell r="N13">
            <v>2.6</v>
          </cell>
          <cell r="P13">
            <v>15</v>
          </cell>
          <cell r="Q13">
            <v>3.9</v>
          </cell>
          <cell r="S13">
            <v>15</v>
          </cell>
          <cell r="T13">
            <v>4.9000000000000004</v>
          </cell>
          <cell r="V13">
            <v>15</v>
          </cell>
          <cell r="W13">
            <v>6.1</v>
          </cell>
          <cell r="Y13">
            <v>15</v>
          </cell>
          <cell r="Z13">
            <v>7.6</v>
          </cell>
        </row>
        <row r="14">
          <cell r="M14">
            <v>18</v>
          </cell>
          <cell r="N14">
            <v>2.2999999999999998</v>
          </cell>
          <cell r="P14">
            <v>18</v>
          </cell>
          <cell r="Q14">
            <v>3.4</v>
          </cell>
          <cell r="S14">
            <v>18</v>
          </cell>
          <cell r="T14">
            <v>4.4000000000000004</v>
          </cell>
          <cell r="V14">
            <v>18</v>
          </cell>
          <cell r="W14">
            <v>5.5</v>
          </cell>
          <cell r="Y14">
            <v>18</v>
          </cell>
          <cell r="Z14">
            <v>6.8</v>
          </cell>
        </row>
        <row r="15">
          <cell r="M15">
            <v>21</v>
          </cell>
          <cell r="N15">
            <v>2.2000000000000002</v>
          </cell>
          <cell r="P15">
            <v>21</v>
          </cell>
          <cell r="Q15">
            <v>3.1</v>
          </cell>
          <cell r="S15">
            <v>21</v>
          </cell>
          <cell r="T15">
            <v>3.9</v>
          </cell>
          <cell r="V15">
            <v>21</v>
          </cell>
          <cell r="W15">
            <v>4.9000000000000004</v>
          </cell>
          <cell r="Y15">
            <v>21</v>
          </cell>
          <cell r="Z15">
            <v>6.2</v>
          </cell>
        </row>
        <row r="16">
          <cell r="M16">
            <v>24</v>
          </cell>
          <cell r="N16">
            <v>2.1</v>
          </cell>
          <cell r="P16">
            <v>24</v>
          </cell>
          <cell r="Q16">
            <v>2.8</v>
          </cell>
          <cell r="S16">
            <v>24</v>
          </cell>
          <cell r="T16">
            <v>3.6</v>
          </cell>
          <cell r="V16">
            <v>24</v>
          </cell>
          <cell r="W16">
            <v>4.5</v>
          </cell>
          <cell r="Y16">
            <v>24</v>
          </cell>
          <cell r="Z16">
            <v>5.6</v>
          </cell>
        </row>
        <row r="17">
          <cell r="P17">
            <v>27</v>
          </cell>
          <cell r="Q17">
            <v>2.6</v>
          </cell>
          <cell r="S17">
            <v>27</v>
          </cell>
          <cell r="T17">
            <v>3.3</v>
          </cell>
          <cell r="V17">
            <v>27</v>
          </cell>
          <cell r="W17">
            <v>4.0999999999999996</v>
          </cell>
          <cell r="Y17">
            <v>27</v>
          </cell>
          <cell r="Z17">
            <v>5.0999999999999996</v>
          </cell>
        </row>
        <row r="18">
          <cell r="P18">
            <v>30</v>
          </cell>
          <cell r="Q18">
            <v>2.5</v>
          </cell>
          <cell r="S18">
            <v>30</v>
          </cell>
          <cell r="T18">
            <v>3</v>
          </cell>
          <cell r="V18">
            <v>30</v>
          </cell>
          <cell r="W18">
            <v>3.8</v>
          </cell>
          <cell r="Y18">
            <v>30</v>
          </cell>
          <cell r="Z18">
            <v>4.5999999999999996</v>
          </cell>
        </row>
        <row r="19">
          <cell r="S19">
            <v>33</v>
          </cell>
          <cell r="T19">
            <v>2.8</v>
          </cell>
          <cell r="V19">
            <v>33</v>
          </cell>
          <cell r="W19">
            <v>3.5</v>
          </cell>
          <cell r="Y19">
            <v>33</v>
          </cell>
          <cell r="Z19">
            <v>4.2</v>
          </cell>
        </row>
        <row r="20">
          <cell r="V20">
            <v>36</v>
          </cell>
          <cell r="W20">
            <v>3.2</v>
          </cell>
          <cell r="Y20">
            <v>36</v>
          </cell>
          <cell r="Z20">
            <v>3.9</v>
          </cell>
        </row>
        <row r="21">
          <cell r="V21">
            <v>39</v>
          </cell>
          <cell r="W21">
            <v>3.1</v>
          </cell>
          <cell r="Y21">
            <v>39</v>
          </cell>
          <cell r="Z21">
            <v>3.7</v>
          </cell>
        </row>
        <row r="22">
          <cell r="Y22">
            <v>42</v>
          </cell>
          <cell r="Z22">
            <v>3.5</v>
          </cell>
        </row>
        <row r="23">
          <cell r="Y23">
            <v>45</v>
          </cell>
          <cell r="Z23">
            <v>3.4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6"/>
  <sheetViews>
    <sheetView workbookViewId="0">
      <selection activeCell="G6" sqref="G6"/>
    </sheetView>
  </sheetViews>
  <sheetFormatPr defaultRowHeight="15" x14ac:dyDescent="0.25"/>
  <cols>
    <col min="1" max="1" width="37" customWidth="1"/>
    <col min="2" max="2" width="9.140625" style="1"/>
    <col min="3" max="3" width="9.140625" style="4"/>
    <col min="4" max="5" width="9.140625" style="4" customWidth="1"/>
    <col min="6" max="6" width="15.140625" style="4" customWidth="1"/>
    <col min="7" max="8" width="12.7109375" style="4" customWidth="1"/>
    <col min="9" max="10" width="9.140625" style="4"/>
    <col min="13" max="13" width="9.140625" customWidth="1"/>
  </cols>
  <sheetData>
    <row r="1" spans="1:13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</row>
    <row r="2" spans="1:13" x14ac:dyDescent="0.25">
      <c r="A2" s="68" t="s">
        <v>1</v>
      </c>
      <c r="B2" s="68" t="s">
        <v>30</v>
      </c>
      <c r="C2" s="66" t="s">
        <v>34</v>
      </c>
      <c r="D2" s="66"/>
      <c r="E2" s="66"/>
      <c r="F2" s="66"/>
      <c r="G2" s="66"/>
      <c r="H2" s="66"/>
      <c r="I2" s="66" t="s">
        <v>35</v>
      </c>
      <c r="J2" s="66"/>
    </row>
    <row r="3" spans="1:13" ht="45" x14ac:dyDescent="0.25">
      <c r="A3" s="68"/>
      <c r="B3" s="68"/>
      <c r="C3" s="6" t="s">
        <v>2</v>
      </c>
      <c r="D3" s="6" t="s">
        <v>3</v>
      </c>
      <c r="E3" s="6" t="s">
        <v>4</v>
      </c>
      <c r="F3" s="6" t="s">
        <v>31</v>
      </c>
      <c r="G3" s="6" t="s">
        <v>32</v>
      </c>
      <c r="H3" s="6" t="s">
        <v>33</v>
      </c>
      <c r="I3" s="6" t="s">
        <v>5</v>
      </c>
      <c r="J3" s="6" t="s">
        <v>36</v>
      </c>
      <c r="M3" s="6" t="s">
        <v>48</v>
      </c>
    </row>
    <row r="4" spans="1:13" x14ac:dyDescent="0.25">
      <c r="A4" t="s">
        <v>6</v>
      </c>
      <c r="B4" s="1">
        <v>0</v>
      </c>
      <c r="C4" s="4">
        <f>VLOOKUP($A4,'FIXTURE UNIT REF TABLE'!$A$1:$E$47,2,FALSE)</f>
        <v>4</v>
      </c>
      <c r="D4" s="4">
        <f>VLOOKUP($A4,'FIXTURE UNIT REF TABLE'!$A$1:$E$47,3,FALSE)</f>
        <v>3</v>
      </c>
      <c r="E4" s="4">
        <f>VLOOKUP($A4,'FIXTURE UNIT REF TABLE'!$A$1:$E$47,4,FALSE)</f>
        <v>3</v>
      </c>
      <c r="F4" s="4">
        <f>B4*C4</f>
        <v>0</v>
      </c>
      <c r="G4" s="4">
        <f>B4*D4</f>
        <v>0</v>
      </c>
      <c r="H4" s="4">
        <f>B4*E4</f>
        <v>0</v>
      </c>
      <c r="I4" s="4">
        <f>VLOOKUP($A4,'FIXTURE UNIT REF TABLE'!$A$1:$E$47,5,FALSE)</f>
        <v>2</v>
      </c>
      <c r="J4" s="4">
        <f t="shared" ref="J4" si="0">IF(ISNUMBER(I4),B4*I4,0)</f>
        <v>0</v>
      </c>
      <c r="M4" t="b">
        <f>IF(B4=0,TRUE,FALSE)</f>
        <v>1</v>
      </c>
    </row>
    <row r="5" spans="1:13" x14ac:dyDescent="0.25">
      <c r="A5" t="s">
        <v>22</v>
      </c>
      <c r="B5" s="1">
        <v>0</v>
      </c>
      <c r="C5" s="4">
        <f>VLOOKUP($A5,'FIXTURE UNIT REF TABLE'!$A$1:$E$47,2,FALSE)</f>
        <v>10</v>
      </c>
      <c r="D5" s="4">
        <f>VLOOKUP($A5,'FIXTURE UNIT REF TABLE'!$A$1:$E$47,3,FALSE)</f>
        <v>7.5</v>
      </c>
      <c r="E5" s="4">
        <f>VLOOKUP($A5,'FIXTURE UNIT REF TABLE'!$A$1:$E$47,4,FALSE)</f>
        <v>7.5</v>
      </c>
      <c r="F5" s="4">
        <f t="shared" ref="F5:F10" si="1">B5*C5</f>
        <v>0</v>
      </c>
      <c r="G5" s="4">
        <f t="shared" ref="G5:G10" si="2">B5*D5</f>
        <v>0</v>
      </c>
      <c r="H5" s="4">
        <f t="shared" ref="H5:H10" si="3">B5*E5</f>
        <v>0</v>
      </c>
      <c r="I5" s="4">
        <f>VLOOKUP($A5,'FIXTURE UNIT REF TABLE'!$A$1:$E$47,5,FALSE)</f>
        <v>2</v>
      </c>
      <c r="J5" s="4">
        <f t="shared" ref="J5:J10" si="4">IF(ISNUMBER(I5),B5*I5,0)</f>
        <v>0</v>
      </c>
      <c r="M5" t="b">
        <f t="shared" ref="M5:M47" si="5">IF(B5=0,TRUE,FALSE)</f>
        <v>1</v>
      </c>
    </row>
    <row r="6" spans="1:13" x14ac:dyDescent="0.25">
      <c r="A6" t="s">
        <v>7</v>
      </c>
      <c r="B6" s="1">
        <v>0</v>
      </c>
      <c r="C6" s="4">
        <f>VLOOKUP($A6,'FIXTURE UNIT REF TABLE'!$A$1:$E$47,2,FALSE)</f>
        <v>1</v>
      </c>
      <c r="D6" s="4">
        <f>VLOOKUP($A6,'FIXTURE UNIT REF TABLE'!$A$1:$E$47,3,FALSE)</f>
        <v>0.8</v>
      </c>
      <c r="E6" s="4">
        <f>VLOOKUP($A6,'FIXTURE UNIT REF TABLE'!$A$1:$E$47,4,FALSE)</f>
        <v>0.8</v>
      </c>
      <c r="F6" s="4">
        <f t="shared" si="1"/>
        <v>0</v>
      </c>
      <c r="G6" s="4">
        <f t="shared" si="2"/>
        <v>0</v>
      </c>
      <c r="H6" s="4">
        <f t="shared" si="3"/>
        <v>0</v>
      </c>
      <c r="I6" s="4">
        <f>VLOOKUP($A6,'FIXTURE UNIT REF TABLE'!$A$1:$E$47,5,FALSE)</f>
        <v>1</v>
      </c>
      <c r="J6" s="4">
        <f t="shared" si="4"/>
        <v>0</v>
      </c>
      <c r="M6" t="b">
        <f t="shared" si="5"/>
        <v>1</v>
      </c>
    </row>
    <row r="7" spans="1:13" x14ac:dyDescent="0.25">
      <c r="A7" t="s">
        <v>8</v>
      </c>
      <c r="B7" s="1">
        <v>0</v>
      </c>
      <c r="C7" s="4">
        <f>VLOOKUP($A7,'FIXTURE UNIT REF TABLE'!$A$1:$E$47,2,FALSE)</f>
        <v>4</v>
      </c>
      <c r="D7" s="4">
        <f>VLOOKUP($A7,'FIXTURE UNIT REF TABLE'!$A$1:$E$47,3,FALSE)</f>
        <v>3</v>
      </c>
      <c r="E7" s="4">
        <f>VLOOKUP($A7,'FIXTURE UNIT REF TABLE'!$A$1:$E$47,4,FALSE)</f>
        <v>3</v>
      </c>
      <c r="F7" s="4">
        <f t="shared" si="1"/>
        <v>0</v>
      </c>
      <c r="G7" s="4">
        <f t="shared" si="2"/>
        <v>0</v>
      </c>
      <c r="H7" s="4">
        <f t="shared" si="3"/>
        <v>0</v>
      </c>
      <c r="I7" s="4">
        <f>VLOOKUP($A7,'FIXTURE UNIT REF TABLE'!$A$1:$E$47,5,FALSE)</f>
        <v>3</v>
      </c>
      <c r="J7" s="4">
        <f t="shared" si="4"/>
        <v>0</v>
      </c>
      <c r="M7" t="b">
        <f t="shared" si="5"/>
        <v>1</v>
      </c>
    </row>
    <row r="8" spans="1:13" x14ac:dyDescent="0.25">
      <c r="A8" t="s">
        <v>9</v>
      </c>
      <c r="B8" s="1">
        <v>0</v>
      </c>
      <c r="C8" s="4">
        <f>VLOOKUP($A8,'FIXTURE UNIT REF TABLE'!$A$1:$E$47,2,FALSE)</f>
        <v>1.5</v>
      </c>
      <c r="D8" s="4">
        <f>VLOOKUP($A8,'FIXTURE UNIT REF TABLE'!$A$1:$E$47,3,FALSE)</f>
        <v>1.5</v>
      </c>
      <c r="E8" s="4">
        <f>VLOOKUP($A8,'FIXTURE UNIT REF TABLE'!$A$1:$E$47,4,FALSE)</f>
        <v>0</v>
      </c>
      <c r="F8" s="4">
        <f t="shared" si="1"/>
        <v>0</v>
      </c>
      <c r="G8" s="4">
        <f t="shared" si="2"/>
        <v>0</v>
      </c>
      <c r="H8" s="4">
        <f t="shared" si="3"/>
        <v>0</v>
      </c>
      <c r="I8" s="4" t="str">
        <f>VLOOKUP($A8,'FIXTURE UNIT REF TABLE'!$A$1:$E$47,5,FALSE)</f>
        <v>N/A</v>
      </c>
      <c r="J8" s="4">
        <f t="shared" si="4"/>
        <v>0</v>
      </c>
      <c r="M8" t="b">
        <f t="shared" si="5"/>
        <v>1</v>
      </c>
    </row>
    <row r="9" spans="1:13" x14ac:dyDescent="0.25">
      <c r="A9" t="s">
        <v>10</v>
      </c>
      <c r="B9" s="1">
        <v>0</v>
      </c>
      <c r="C9" s="4">
        <f>VLOOKUP($A9,'FIXTURE UNIT REF TABLE'!$A$1:$E$47,2,FALSE)</f>
        <v>0.5</v>
      </c>
      <c r="D9" s="4">
        <f>VLOOKUP($A9,'FIXTURE UNIT REF TABLE'!$A$1:$E$47,3,FALSE)</f>
        <v>0</v>
      </c>
      <c r="E9" s="4">
        <f>VLOOKUP($A9,'FIXTURE UNIT REF TABLE'!$A$1:$E$47,4,FALSE)</f>
        <v>0.5</v>
      </c>
      <c r="F9" s="4">
        <f t="shared" si="1"/>
        <v>0</v>
      </c>
      <c r="G9" s="4">
        <f t="shared" si="2"/>
        <v>0</v>
      </c>
      <c r="H9" s="4">
        <f t="shared" si="3"/>
        <v>0</v>
      </c>
      <c r="I9" s="4">
        <f>VLOOKUP($A9,'FIXTURE UNIT REF TABLE'!$A$1:$E$47,5,FALSE)</f>
        <v>0.5</v>
      </c>
      <c r="J9" s="4">
        <f t="shared" si="4"/>
        <v>0</v>
      </c>
      <c r="M9" t="b">
        <f t="shared" si="5"/>
        <v>1</v>
      </c>
    </row>
    <row r="10" spans="1:13" x14ac:dyDescent="0.25">
      <c r="A10" t="s">
        <v>11</v>
      </c>
      <c r="B10" s="1">
        <v>0</v>
      </c>
      <c r="C10" s="4">
        <f>VLOOKUP($A10,'FIXTURE UNIT REF TABLE'!$A$1:$E$47,2,FALSE)</f>
        <v>0.5</v>
      </c>
      <c r="D10" s="4">
        <f>VLOOKUP($A10,'FIXTURE UNIT REF TABLE'!$A$1:$E$47,3,FALSE)</f>
        <v>0</v>
      </c>
      <c r="E10" s="4">
        <f>VLOOKUP($A10,'FIXTURE UNIT REF TABLE'!$A$1:$E$47,4,FALSE)</f>
        <v>0.5</v>
      </c>
      <c r="F10" s="4">
        <f t="shared" si="1"/>
        <v>0</v>
      </c>
      <c r="G10" s="4">
        <f t="shared" si="2"/>
        <v>0</v>
      </c>
      <c r="H10" s="4">
        <f t="shared" si="3"/>
        <v>0</v>
      </c>
      <c r="I10" s="4">
        <f>VLOOKUP($A10,'FIXTURE UNIT REF TABLE'!$A$1:$E$47,5,FALSE)</f>
        <v>0.5</v>
      </c>
      <c r="J10" s="4">
        <f t="shared" si="4"/>
        <v>0</v>
      </c>
      <c r="M10" t="b">
        <f t="shared" si="5"/>
        <v>1</v>
      </c>
    </row>
    <row r="11" spans="1:13" x14ac:dyDescent="0.25">
      <c r="A11" t="s">
        <v>23</v>
      </c>
      <c r="B11" s="1">
        <v>0</v>
      </c>
      <c r="C11" s="4">
        <f>VLOOKUP($A11,'FIXTURE UNIT REF TABLE'!$A$1:$E$47,2,FALSE)</f>
        <v>2.5</v>
      </c>
      <c r="D11" s="4">
        <f>VLOOKUP($A11,'FIXTURE UNIT REF TABLE'!$A$1:$E$47,3,FALSE)</f>
        <v>0</v>
      </c>
      <c r="E11" s="4">
        <f>VLOOKUP($A11,'FIXTURE UNIT REF TABLE'!$A$1:$E$47,4,FALSE)</f>
        <v>2.5</v>
      </c>
      <c r="F11" s="4">
        <f t="shared" ref="F11:F47" si="6">B11*C11</f>
        <v>0</v>
      </c>
      <c r="G11" s="4">
        <f t="shared" ref="G11:G47" si="7">B11*D11</f>
        <v>0</v>
      </c>
      <c r="H11" s="4">
        <f t="shared" ref="H11:H47" si="8">B11*E11</f>
        <v>0</v>
      </c>
      <c r="I11" s="4">
        <f>VLOOKUP($A11,'FIXTURE UNIT REF TABLE'!$A$1:$E$47,5,FALSE)</f>
        <v>0</v>
      </c>
      <c r="J11" s="4">
        <f t="shared" ref="J11:J47" si="9">IF(ISNUMBER(I11),B11*I11,0)</f>
        <v>0</v>
      </c>
      <c r="M11" t="b">
        <f t="shared" si="5"/>
        <v>1</v>
      </c>
    </row>
    <row r="12" spans="1:13" x14ac:dyDescent="0.25">
      <c r="A12" t="s">
        <v>12</v>
      </c>
      <c r="B12" s="1">
        <v>0</v>
      </c>
      <c r="C12" s="4">
        <f>VLOOKUP($A12,'FIXTURE UNIT REF TABLE'!$A$1:$E$47,2,FALSE)</f>
        <v>1</v>
      </c>
      <c r="D12" s="4">
        <f>VLOOKUP($A12,'FIXTURE UNIT REF TABLE'!$A$1:$E$47,3,FALSE)</f>
        <v>0</v>
      </c>
      <c r="E12" s="4">
        <f>VLOOKUP($A12,'FIXTURE UNIT REF TABLE'!$A$1:$E$47,4,FALSE)</f>
        <v>1</v>
      </c>
      <c r="F12" s="4">
        <f t="shared" si="6"/>
        <v>0</v>
      </c>
      <c r="G12" s="4">
        <f t="shared" si="7"/>
        <v>0</v>
      </c>
      <c r="H12" s="4">
        <f t="shared" si="8"/>
        <v>0</v>
      </c>
      <c r="I12" s="4">
        <f>VLOOKUP($A12,'FIXTURE UNIT REF TABLE'!$A$1:$E$47,5,FALSE)</f>
        <v>0</v>
      </c>
      <c r="J12" s="4">
        <f t="shared" si="9"/>
        <v>0</v>
      </c>
      <c r="M12" t="b">
        <f t="shared" si="5"/>
        <v>1</v>
      </c>
    </row>
    <row r="13" spans="1:13" x14ac:dyDescent="0.25">
      <c r="A13" t="s">
        <v>13</v>
      </c>
      <c r="B13" s="1">
        <v>0</v>
      </c>
      <c r="C13" s="4">
        <f>VLOOKUP($A13,'FIXTURE UNIT REF TABLE'!$A$1:$E$47,2,FALSE)</f>
        <v>1</v>
      </c>
      <c r="D13" s="4">
        <f>VLOOKUP($A13,'FIXTURE UNIT REF TABLE'!$A$1:$E$47,3,FALSE)</f>
        <v>0.8</v>
      </c>
      <c r="E13" s="4">
        <f>VLOOKUP($A13,'FIXTURE UNIT REF TABLE'!$A$1:$E$47,4,FALSE)</f>
        <v>0.8</v>
      </c>
      <c r="F13" s="4">
        <f t="shared" si="6"/>
        <v>0</v>
      </c>
      <c r="G13" s="4">
        <f t="shared" si="7"/>
        <v>0</v>
      </c>
      <c r="H13" s="4">
        <f t="shared" si="8"/>
        <v>0</v>
      </c>
      <c r="I13" s="4">
        <f>VLOOKUP($A13,'FIXTURE UNIT REF TABLE'!$A$1:$E$47,5,FALSE)</f>
        <v>1</v>
      </c>
      <c r="J13" s="4">
        <f t="shared" si="9"/>
        <v>0</v>
      </c>
      <c r="M13" t="b">
        <f t="shared" si="5"/>
        <v>1</v>
      </c>
    </row>
    <row r="14" spans="1:13" x14ac:dyDescent="0.25">
      <c r="A14" t="s">
        <v>17</v>
      </c>
      <c r="B14" s="5">
        <v>0</v>
      </c>
      <c r="C14" s="4">
        <f>VLOOKUP($A14,'FIXTURE UNIT REF TABLE'!$A$1:$E$47,2,FALSE)</f>
        <v>1.5</v>
      </c>
      <c r="D14" s="4">
        <f>VLOOKUP($A14,'FIXTURE UNIT REF TABLE'!$A$1:$E$47,3,FALSE)</f>
        <v>1.2</v>
      </c>
      <c r="E14" s="4">
        <f>VLOOKUP($A14,'FIXTURE UNIT REF TABLE'!$A$1:$E$47,4,FALSE)</f>
        <v>1.2</v>
      </c>
      <c r="F14" s="4">
        <f t="shared" si="6"/>
        <v>0</v>
      </c>
      <c r="G14" s="4">
        <f t="shared" si="7"/>
        <v>0</v>
      </c>
      <c r="H14" s="4">
        <f t="shared" si="8"/>
        <v>0</v>
      </c>
      <c r="I14" s="4">
        <f>VLOOKUP($A14,'FIXTURE UNIT REF TABLE'!$A$1:$E$47,5,FALSE)</f>
        <v>2</v>
      </c>
      <c r="J14" s="4">
        <f t="shared" si="9"/>
        <v>0</v>
      </c>
      <c r="M14" t="b">
        <f t="shared" si="5"/>
        <v>1</v>
      </c>
    </row>
    <row r="15" spans="1:13" x14ac:dyDescent="0.25">
      <c r="A15" t="s">
        <v>16</v>
      </c>
      <c r="B15" s="5">
        <v>0</v>
      </c>
      <c r="C15" s="4">
        <f>VLOOKUP($A15,'FIXTURE UNIT REF TABLE'!$A$1:$E$47,2,FALSE)</f>
        <v>1</v>
      </c>
      <c r="D15" s="4">
        <f>VLOOKUP($A15,'FIXTURE UNIT REF TABLE'!$A$1:$E$47,3,FALSE)</f>
        <v>0.8</v>
      </c>
      <c r="E15" s="4">
        <f>VLOOKUP($A15,'FIXTURE UNIT REF TABLE'!$A$1:$E$47,4,FALSE)</f>
        <v>0.8</v>
      </c>
      <c r="F15" s="4">
        <f t="shared" si="6"/>
        <v>0</v>
      </c>
      <c r="G15" s="4">
        <f t="shared" si="7"/>
        <v>0</v>
      </c>
      <c r="H15" s="4">
        <f t="shared" si="8"/>
        <v>0</v>
      </c>
      <c r="I15" s="4">
        <f>VLOOKUP($A15,'FIXTURE UNIT REF TABLE'!$A$1:$E$47,5,FALSE)</f>
        <v>1</v>
      </c>
      <c r="J15" s="4">
        <f t="shared" si="9"/>
        <v>0</v>
      </c>
      <c r="M15" t="b">
        <f t="shared" si="5"/>
        <v>1</v>
      </c>
    </row>
    <row r="16" spans="1:13" x14ac:dyDescent="0.25">
      <c r="A16" t="s">
        <v>18</v>
      </c>
      <c r="B16" s="5">
        <v>0</v>
      </c>
      <c r="C16" s="4">
        <f>VLOOKUP($A16,'FIXTURE UNIT REF TABLE'!$A$1:$E$47,2,FALSE)</f>
        <v>1.5</v>
      </c>
      <c r="D16" s="4">
        <f>VLOOKUP($A16,'FIXTURE UNIT REF TABLE'!$A$1:$E$47,3,FALSE)</f>
        <v>1.2</v>
      </c>
      <c r="E16" s="4">
        <f>VLOOKUP($A16,'FIXTURE UNIT REF TABLE'!$A$1:$E$47,4,FALSE)</f>
        <v>1.2</v>
      </c>
      <c r="F16" s="4">
        <f t="shared" si="6"/>
        <v>0</v>
      </c>
      <c r="G16" s="4">
        <f t="shared" si="7"/>
        <v>0</v>
      </c>
      <c r="H16" s="4">
        <f t="shared" si="8"/>
        <v>0</v>
      </c>
      <c r="I16" s="4">
        <f>VLOOKUP($A16,'FIXTURE UNIT REF TABLE'!$A$1:$E$47,5,FALSE)</f>
        <v>2</v>
      </c>
      <c r="J16" s="4">
        <f t="shared" si="9"/>
        <v>0</v>
      </c>
      <c r="M16" t="b">
        <f t="shared" si="5"/>
        <v>1</v>
      </c>
    </row>
    <row r="17" spans="1:13" x14ac:dyDescent="0.25">
      <c r="A17" t="s">
        <v>19</v>
      </c>
      <c r="B17" s="5">
        <v>0</v>
      </c>
      <c r="C17" s="4">
        <f>VLOOKUP($A17,'FIXTURE UNIT REF TABLE'!$A$1:$E$47,2,FALSE)</f>
        <v>1.5</v>
      </c>
      <c r="D17" s="4">
        <f>VLOOKUP($A17,'FIXTURE UNIT REF TABLE'!$A$1:$E$47,3,FALSE)</f>
        <v>1.2</v>
      </c>
      <c r="E17" s="4">
        <f>VLOOKUP($A17,'FIXTURE UNIT REF TABLE'!$A$1:$E$47,4,FALSE)</f>
        <v>1.2</v>
      </c>
      <c r="F17" s="4">
        <f t="shared" si="6"/>
        <v>0</v>
      </c>
      <c r="G17" s="4">
        <f t="shared" si="7"/>
        <v>0</v>
      </c>
      <c r="H17" s="4">
        <f t="shared" si="8"/>
        <v>0</v>
      </c>
      <c r="I17" s="4">
        <f>VLOOKUP($A17,'FIXTURE UNIT REF TABLE'!$A$1:$E$47,5,FALSE)</f>
        <v>3</v>
      </c>
      <c r="J17" s="4">
        <f t="shared" si="9"/>
        <v>0</v>
      </c>
      <c r="M17" t="b">
        <f t="shared" si="5"/>
        <v>1</v>
      </c>
    </row>
    <row r="18" spans="1:13" x14ac:dyDescent="0.25">
      <c r="A18" t="s">
        <v>20</v>
      </c>
      <c r="B18" s="5">
        <v>0</v>
      </c>
      <c r="C18" s="4">
        <f>VLOOKUP($A18,'FIXTURE UNIT REF TABLE'!$A$1:$E$47,2,FALSE)</f>
        <v>2</v>
      </c>
      <c r="D18" s="4">
        <f>VLOOKUP($A18,'FIXTURE UNIT REF TABLE'!$A$1:$E$47,3,FALSE)</f>
        <v>1.5</v>
      </c>
      <c r="E18" s="4">
        <f>VLOOKUP($A18,'FIXTURE UNIT REF TABLE'!$A$1:$E$47,4,FALSE)</f>
        <v>1.5</v>
      </c>
      <c r="F18" s="4">
        <f t="shared" si="6"/>
        <v>0</v>
      </c>
      <c r="G18" s="4">
        <f t="shared" si="7"/>
        <v>0</v>
      </c>
      <c r="H18" s="4">
        <f t="shared" si="8"/>
        <v>0</v>
      </c>
      <c r="I18" s="4">
        <f>VLOOKUP($A18,'FIXTURE UNIT REF TABLE'!$A$1:$E$47,5,FALSE)</f>
        <v>2</v>
      </c>
      <c r="J18" s="4">
        <f t="shared" si="9"/>
        <v>0</v>
      </c>
      <c r="M18" t="b">
        <f t="shared" si="5"/>
        <v>1</v>
      </c>
    </row>
    <row r="19" spans="1:13" x14ac:dyDescent="0.25">
      <c r="A19" t="s">
        <v>46</v>
      </c>
      <c r="B19" s="5">
        <v>0</v>
      </c>
      <c r="C19" s="4">
        <f>VLOOKUP($A19,'FIXTURE UNIT REF TABLE'!$A$1:$E$47,2,FALSE)</f>
        <v>2</v>
      </c>
      <c r="D19" s="4">
        <f>VLOOKUP($A19,'FIXTURE UNIT REF TABLE'!$A$1:$E$47,3,FALSE)</f>
        <v>0</v>
      </c>
      <c r="E19" s="4">
        <f>VLOOKUP($A19,'FIXTURE UNIT REF TABLE'!$A$1:$E$47,4,FALSE)</f>
        <v>2</v>
      </c>
      <c r="F19" s="4">
        <f t="shared" si="6"/>
        <v>0</v>
      </c>
      <c r="G19" s="4">
        <f t="shared" si="7"/>
        <v>0</v>
      </c>
      <c r="H19" s="4">
        <f t="shared" si="8"/>
        <v>0</v>
      </c>
      <c r="I19" s="4">
        <f>VLOOKUP($A19,'FIXTURE UNIT REF TABLE'!$A$1:$E$47,5,FALSE)</f>
        <v>2</v>
      </c>
      <c r="J19" s="4">
        <f t="shared" si="9"/>
        <v>0</v>
      </c>
      <c r="M19" t="b">
        <f t="shared" si="5"/>
        <v>1</v>
      </c>
    </row>
    <row r="20" spans="1:13" x14ac:dyDescent="0.25">
      <c r="A20" t="s">
        <v>47</v>
      </c>
      <c r="B20" s="5">
        <v>0</v>
      </c>
      <c r="C20" s="4">
        <f>VLOOKUP($A20,'FIXTURE UNIT REF TABLE'!$A$1:$E$47,2,FALSE)</f>
        <v>4</v>
      </c>
      <c r="D20" s="4">
        <f>VLOOKUP($A20,'FIXTURE UNIT REF TABLE'!$A$1:$E$47,3,FALSE)</f>
        <v>0</v>
      </c>
      <c r="E20" s="4">
        <f>VLOOKUP($A20,'FIXTURE UNIT REF TABLE'!$A$1:$E$47,4,FALSE)</f>
        <v>3</v>
      </c>
      <c r="F20" s="4">
        <f t="shared" si="6"/>
        <v>0</v>
      </c>
      <c r="G20" s="4">
        <f t="shared" si="7"/>
        <v>0</v>
      </c>
      <c r="H20" s="4">
        <f t="shared" si="8"/>
        <v>0</v>
      </c>
      <c r="I20" s="4">
        <f>VLOOKUP($A20,'FIXTURE UNIT REF TABLE'!$A$1:$E$47,5,FALSE)</f>
        <v>2</v>
      </c>
      <c r="J20" s="4">
        <f t="shared" si="9"/>
        <v>0</v>
      </c>
      <c r="M20" t="b">
        <f t="shared" si="5"/>
        <v>1</v>
      </c>
    </row>
    <row r="21" spans="1:13" x14ac:dyDescent="0.25">
      <c r="A21" t="s">
        <v>21</v>
      </c>
      <c r="B21" s="5">
        <v>0</v>
      </c>
      <c r="C21" s="4">
        <f>VLOOKUP($A21,'FIXTURE UNIT REF TABLE'!$A$1:$E$47,2,FALSE)</f>
        <v>0</v>
      </c>
      <c r="D21" s="4">
        <f>VLOOKUP($A21,'FIXTURE UNIT REF TABLE'!$A$1:$E$47,3,FALSE)</f>
        <v>0</v>
      </c>
      <c r="E21" s="4">
        <f>VLOOKUP($A21,'FIXTURE UNIT REF TABLE'!$A$1:$E$47,4,FALSE)</f>
        <v>0</v>
      </c>
      <c r="F21" s="4">
        <f t="shared" si="6"/>
        <v>0</v>
      </c>
      <c r="G21" s="4">
        <f t="shared" si="7"/>
        <v>0</v>
      </c>
      <c r="H21" s="4">
        <f t="shared" si="8"/>
        <v>0</v>
      </c>
      <c r="I21" s="4">
        <f>VLOOKUP($A21,'FIXTURE UNIT REF TABLE'!$A$1:$E$47,5,FALSE)</f>
        <v>0</v>
      </c>
      <c r="J21" s="4">
        <f t="shared" si="9"/>
        <v>0</v>
      </c>
      <c r="M21" t="b">
        <f t="shared" si="5"/>
        <v>1</v>
      </c>
    </row>
    <row r="22" spans="1:13" x14ac:dyDescent="0.25">
      <c r="A22" t="s">
        <v>25</v>
      </c>
      <c r="B22" s="5">
        <v>0</v>
      </c>
      <c r="C22" s="4">
        <f>VLOOKUP($A22,'FIXTURE UNIT REF TABLE'!$A$1:$E$47,2,FALSE)</f>
        <v>2.5</v>
      </c>
      <c r="D22" s="4">
        <f>VLOOKUP($A22,'FIXTURE UNIT REF TABLE'!$A$1:$E$47,3,FALSE)</f>
        <v>0</v>
      </c>
      <c r="E22" s="4">
        <f>VLOOKUP($A22,'FIXTURE UNIT REF TABLE'!$A$1:$E$47,4,FALSE)</f>
        <v>2.5</v>
      </c>
      <c r="F22" s="4">
        <f t="shared" si="6"/>
        <v>0</v>
      </c>
      <c r="G22" s="4">
        <f t="shared" si="7"/>
        <v>0</v>
      </c>
      <c r="H22" s="4">
        <f t="shared" si="8"/>
        <v>0</v>
      </c>
      <c r="I22" s="4">
        <f>VLOOKUP($A22,'FIXTURE UNIT REF TABLE'!$A$1:$E$47,5,FALSE)</f>
        <v>3</v>
      </c>
      <c r="J22" s="4">
        <f t="shared" si="9"/>
        <v>0</v>
      </c>
      <c r="M22" t="b">
        <f t="shared" si="5"/>
        <v>1</v>
      </c>
    </row>
    <row r="23" spans="1:13" x14ac:dyDescent="0.25">
      <c r="A23" t="s">
        <v>26</v>
      </c>
      <c r="B23" s="5">
        <v>0</v>
      </c>
      <c r="C23" s="4">
        <f>VLOOKUP($A23,'FIXTURE UNIT REF TABLE'!$A$1:$E$47,2,FALSE)</f>
        <v>5</v>
      </c>
      <c r="D23" s="4">
        <f>VLOOKUP($A23,'FIXTURE UNIT REF TABLE'!$A$1:$E$47,3,FALSE)</f>
        <v>0</v>
      </c>
      <c r="E23" s="4">
        <f>VLOOKUP($A23,'FIXTURE UNIT REF TABLE'!$A$1:$E$47,4,FALSE)</f>
        <v>5</v>
      </c>
      <c r="F23" s="4">
        <f t="shared" si="6"/>
        <v>0</v>
      </c>
      <c r="G23" s="4">
        <f t="shared" si="7"/>
        <v>0</v>
      </c>
      <c r="H23" s="4">
        <f t="shared" si="8"/>
        <v>0</v>
      </c>
      <c r="I23" s="4">
        <f>VLOOKUP($A23,'FIXTURE UNIT REF TABLE'!$A$1:$E$47,5,FALSE)</f>
        <v>3</v>
      </c>
      <c r="J23" s="4">
        <f t="shared" si="9"/>
        <v>0</v>
      </c>
      <c r="M23" t="b">
        <f t="shared" si="5"/>
        <v>1</v>
      </c>
    </row>
    <row r="24" spans="1:13" x14ac:dyDescent="0.25">
      <c r="A24" t="s">
        <v>29</v>
      </c>
      <c r="B24" s="5">
        <v>0</v>
      </c>
      <c r="C24" s="4">
        <f>VLOOKUP($A24,'FIXTURE UNIT REF TABLE'!$A$1:$E$47,2,FALSE)</f>
        <v>0</v>
      </c>
      <c r="D24" s="4">
        <f>VLOOKUP($A24,'FIXTURE UNIT REF TABLE'!$A$1:$E$47,3,FALSE)</f>
        <v>0</v>
      </c>
      <c r="E24" s="4">
        <f>VLOOKUP($A24,'FIXTURE UNIT REF TABLE'!$A$1:$E$47,4,FALSE)</f>
        <v>0</v>
      </c>
      <c r="F24" s="4">
        <f t="shared" si="6"/>
        <v>0</v>
      </c>
      <c r="G24" s="4">
        <f t="shared" si="7"/>
        <v>0</v>
      </c>
      <c r="H24" s="4">
        <f t="shared" si="8"/>
        <v>0</v>
      </c>
      <c r="I24" s="4">
        <f>VLOOKUP($A24,'FIXTURE UNIT REF TABLE'!$A$1:$E$47,5,FALSE)</f>
        <v>3</v>
      </c>
      <c r="J24" s="4">
        <f t="shared" si="9"/>
        <v>0</v>
      </c>
      <c r="M24" t="b">
        <f t="shared" si="5"/>
        <v>1</v>
      </c>
    </row>
    <row r="25" spans="1:13" x14ac:dyDescent="0.25">
      <c r="A25" t="s">
        <v>28</v>
      </c>
      <c r="B25" s="5">
        <v>0</v>
      </c>
      <c r="C25" s="4">
        <f>VLOOKUP($A25,'FIXTURE UNIT REF TABLE'!$A$1:$E$47,2,FALSE)</f>
        <v>0</v>
      </c>
      <c r="D25" s="4">
        <f>VLOOKUP($A25,'FIXTURE UNIT REF TABLE'!$A$1:$E$47,3,FALSE)</f>
        <v>0</v>
      </c>
      <c r="E25" s="4">
        <f>VLOOKUP($A25,'FIXTURE UNIT REF TABLE'!$A$1:$E$47,4,FALSE)</f>
        <v>0</v>
      </c>
      <c r="F25" s="4">
        <f t="shared" si="6"/>
        <v>0</v>
      </c>
      <c r="G25" s="4">
        <f t="shared" si="7"/>
        <v>0</v>
      </c>
      <c r="H25" s="4">
        <f t="shared" si="8"/>
        <v>0</v>
      </c>
      <c r="I25" s="4">
        <f>VLOOKUP($A25,'FIXTURE UNIT REF TABLE'!$A$1:$E$47,5,FALSE)</f>
        <v>0</v>
      </c>
      <c r="J25" s="4">
        <f t="shared" si="9"/>
        <v>0</v>
      </c>
      <c r="M25" t="b">
        <f t="shared" si="5"/>
        <v>1</v>
      </c>
    </row>
    <row r="26" spans="1:13" x14ac:dyDescent="0.25">
      <c r="A26" t="s">
        <v>27</v>
      </c>
      <c r="B26" s="5">
        <v>0</v>
      </c>
      <c r="C26" s="4">
        <f>VLOOKUP($A26,'FIXTURE UNIT REF TABLE'!$A$1:$E$47,2,FALSE)</f>
        <v>0</v>
      </c>
      <c r="D26" s="4">
        <f>VLOOKUP($A26,'FIXTURE UNIT REF TABLE'!$A$1:$E$47,3,FALSE)</f>
        <v>0</v>
      </c>
      <c r="E26" s="4">
        <f>VLOOKUP($A26,'FIXTURE UNIT REF TABLE'!$A$1:$E$47,4,FALSE)</f>
        <v>0</v>
      </c>
      <c r="F26" s="4">
        <f t="shared" si="6"/>
        <v>0</v>
      </c>
      <c r="G26" s="4">
        <f t="shared" si="7"/>
        <v>0</v>
      </c>
      <c r="H26" s="4">
        <f t="shared" si="8"/>
        <v>0</v>
      </c>
      <c r="I26" s="4">
        <f>VLOOKUP($A26,'FIXTURE UNIT REF TABLE'!$A$1:$E$47,5,FALSE)</f>
        <v>3</v>
      </c>
      <c r="J26" s="4">
        <f t="shared" si="9"/>
        <v>0</v>
      </c>
      <c r="M26" t="b">
        <f t="shared" si="5"/>
        <v>1</v>
      </c>
    </row>
    <row r="27" spans="1:13" x14ac:dyDescent="0.25">
      <c r="A27" t="s">
        <v>14</v>
      </c>
      <c r="B27" s="5">
        <v>0</v>
      </c>
      <c r="C27" s="4">
        <f>VLOOKUP($A27,'FIXTURE UNIT REF TABLE'!$A$1:$E$47,2,FALSE)</f>
        <v>1</v>
      </c>
      <c r="D27" s="4">
        <f>VLOOKUP($A27,'FIXTURE UNIT REF TABLE'!$A$1:$E$47,3,FALSE)</f>
        <v>0</v>
      </c>
      <c r="E27" s="4">
        <f>VLOOKUP($A27,'FIXTURE UNIT REF TABLE'!$A$1:$E$47,4,FALSE)</f>
        <v>1</v>
      </c>
      <c r="F27" s="4">
        <f t="shared" si="6"/>
        <v>0</v>
      </c>
      <c r="G27" s="4">
        <f t="shared" si="7"/>
        <v>0</v>
      </c>
      <c r="H27" s="4">
        <f t="shared" si="8"/>
        <v>0</v>
      </c>
      <c r="I27" s="4">
        <f>VLOOKUP($A27,'FIXTURE UNIT REF TABLE'!$A$1:$E$47,5,FALSE)</f>
        <v>0</v>
      </c>
      <c r="J27" s="4">
        <f t="shared" si="9"/>
        <v>0</v>
      </c>
      <c r="M27" t="b">
        <f t="shared" si="5"/>
        <v>1</v>
      </c>
    </row>
    <row r="28" spans="1:13" x14ac:dyDescent="0.25">
      <c r="A28" t="s">
        <v>15</v>
      </c>
      <c r="B28" s="5">
        <v>0</v>
      </c>
      <c r="C28" s="4">
        <f>VLOOKUP($A28,'FIXTURE UNIT REF TABLE'!$A$1:$E$47,2,FALSE)</f>
        <v>12</v>
      </c>
      <c r="D28" s="4">
        <f>VLOOKUP($A28,'FIXTURE UNIT REF TABLE'!$A$1:$E$47,3,FALSE)</f>
        <v>9</v>
      </c>
      <c r="E28" s="4">
        <f>VLOOKUP($A28,'FIXTURE UNIT REF TABLE'!$A$1:$E$47,4,FALSE)</f>
        <v>9</v>
      </c>
      <c r="F28" s="4">
        <f t="shared" si="6"/>
        <v>0</v>
      </c>
      <c r="G28" s="4">
        <f t="shared" si="7"/>
        <v>0</v>
      </c>
      <c r="H28" s="4">
        <f t="shared" si="8"/>
        <v>0</v>
      </c>
      <c r="I28" s="4">
        <f>VLOOKUP($A28,'FIXTURE UNIT REF TABLE'!$A$1:$E$47,5,FALSE)</f>
        <v>6</v>
      </c>
      <c r="J28" s="4">
        <f t="shared" si="9"/>
        <v>0</v>
      </c>
      <c r="M28" t="b">
        <f t="shared" si="5"/>
        <v>1</v>
      </c>
    </row>
    <row r="29" spans="1:13" x14ac:dyDescent="0.25">
      <c r="A29" t="s">
        <v>45</v>
      </c>
      <c r="B29" s="10">
        <v>0</v>
      </c>
      <c r="C29" s="9">
        <f>VLOOKUP($A29,'FIXTURE UNIT REF TABLE'!$A$1:$E$47,2,FALSE)</f>
        <v>0</v>
      </c>
      <c r="D29" s="9">
        <f>VLOOKUP($A29,'FIXTURE UNIT REF TABLE'!$A$1:$E$47,3,FALSE)</f>
        <v>0</v>
      </c>
      <c r="E29" s="9">
        <f>VLOOKUP($A29,'FIXTURE UNIT REF TABLE'!$A$1:$E$47,4,FALSE)</f>
        <v>0</v>
      </c>
      <c r="F29" s="9">
        <f t="shared" ref="F29:F37" si="10">B29*C29</f>
        <v>0</v>
      </c>
      <c r="G29" s="9">
        <f t="shared" ref="G29:G37" si="11">B29*D29</f>
        <v>0</v>
      </c>
      <c r="H29" s="9">
        <f t="shared" ref="H29:H37" si="12">B29*E29</f>
        <v>0</v>
      </c>
      <c r="I29" s="9">
        <f>VLOOKUP($A29,'FIXTURE UNIT REF TABLE'!$A$1:$E$47,5,FALSE)</f>
        <v>0</v>
      </c>
      <c r="J29" s="9">
        <f t="shared" ref="J29:J37" si="13">IF(ISNUMBER(I29),B29*I29,0)</f>
        <v>0</v>
      </c>
      <c r="M29" t="b">
        <f t="shared" si="5"/>
        <v>1</v>
      </c>
    </row>
    <row r="30" spans="1:13" x14ac:dyDescent="0.25">
      <c r="A30" t="s">
        <v>45</v>
      </c>
      <c r="B30" s="10">
        <v>0</v>
      </c>
      <c r="C30" s="9">
        <f>VLOOKUP($A30,'FIXTURE UNIT REF TABLE'!$A$1:$E$47,2,FALSE)</f>
        <v>0</v>
      </c>
      <c r="D30" s="9">
        <f>VLOOKUP($A30,'FIXTURE UNIT REF TABLE'!$A$1:$E$47,3,FALSE)</f>
        <v>0</v>
      </c>
      <c r="E30" s="9">
        <f>VLOOKUP($A30,'FIXTURE UNIT REF TABLE'!$A$1:$E$47,4,FALSE)</f>
        <v>0</v>
      </c>
      <c r="F30" s="9">
        <f t="shared" si="10"/>
        <v>0</v>
      </c>
      <c r="G30" s="9">
        <f t="shared" si="11"/>
        <v>0</v>
      </c>
      <c r="H30" s="9">
        <f t="shared" si="12"/>
        <v>0</v>
      </c>
      <c r="I30" s="9">
        <f>VLOOKUP($A30,'FIXTURE UNIT REF TABLE'!$A$1:$E$47,5,FALSE)</f>
        <v>0</v>
      </c>
      <c r="J30" s="9">
        <f t="shared" si="13"/>
        <v>0</v>
      </c>
      <c r="M30" t="b">
        <f t="shared" si="5"/>
        <v>1</v>
      </c>
    </row>
    <row r="31" spans="1:13" x14ac:dyDescent="0.25">
      <c r="A31" t="s">
        <v>45</v>
      </c>
      <c r="B31" s="10">
        <v>0</v>
      </c>
      <c r="C31" s="9">
        <f>VLOOKUP($A31,'FIXTURE UNIT REF TABLE'!$A$1:$E$47,2,FALSE)</f>
        <v>0</v>
      </c>
      <c r="D31" s="9">
        <f>VLOOKUP($A31,'FIXTURE UNIT REF TABLE'!$A$1:$E$47,3,FALSE)</f>
        <v>0</v>
      </c>
      <c r="E31" s="9">
        <f>VLOOKUP($A31,'FIXTURE UNIT REF TABLE'!$A$1:$E$47,4,FALSE)</f>
        <v>0</v>
      </c>
      <c r="F31" s="9">
        <f t="shared" si="10"/>
        <v>0</v>
      </c>
      <c r="G31" s="9">
        <f t="shared" si="11"/>
        <v>0</v>
      </c>
      <c r="H31" s="9">
        <f t="shared" si="12"/>
        <v>0</v>
      </c>
      <c r="I31" s="9">
        <f>VLOOKUP($A31,'FIXTURE UNIT REF TABLE'!$A$1:$E$47,5,FALSE)</f>
        <v>0</v>
      </c>
      <c r="J31" s="9">
        <f t="shared" si="13"/>
        <v>0</v>
      </c>
      <c r="M31" t="b">
        <f t="shared" si="5"/>
        <v>1</v>
      </c>
    </row>
    <row r="32" spans="1:13" x14ac:dyDescent="0.25">
      <c r="A32" t="s">
        <v>45</v>
      </c>
      <c r="B32" s="10">
        <v>0</v>
      </c>
      <c r="C32" s="9">
        <f>VLOOKUP($A32,'FIXTURE UNIT REF TABLE'!$A$1:$E$47,2,FALSE)</f>
        <v>0</v>
      </c>
      <c r="D32" s="9">
        <f>VLOOKUP($A32,'FIXTURE UNIT REF TABLE'!$A$1:$E$47,3,FALSE)</f>
        <v>0</v>
      </c>
      <c r="E32" s="9">
        <f>VLOOKUP($A32,'FIXTURE UNIT REF TABLE'!$A$1:$E$47,4,FALSE)</f>
        <v>0</v>
      </c>
      <c r="F32" s="9">
        <f t="shared" si="10"/>
        <v>0</v>
      </c>
      <c r="G32" s="9">
        <f t="shared" si="11"/>
        <v>0</v>
      </c>
      <c r="H32" s="9">
        <f t="shared" si="12"/>
        <v>0</v>
      </c>
      <c r="I32" s="9">
        <f>VLOOKUP($A32,'FIXTURE UNIT REF TABLE'!$A$1:$E$47,5,FALSE)</f>
        <v>0</v>
      </c>
      <c r="J32" s="9">
        <f t="shared" si="13"/>
        <v>0</v>
      </c>
      <c r="M32" t="b">
        <f t="shared" si="5"/>
        <v>1</v>
      </c>
    </row>
    <row r="33" spans="1:13" x14ac:dyDescent="0.25">
      <c r="A33" t="s">
        <v>45</v>
      </c>
      <c r="B33" s="10">
        <v>0</v>
      </c>
      <c r="C33" s="9">
        <f>VLOOKUP($A33,'FIXTURE UNIT REF TABLE'!$A$1:$E$47,2,FALSE)</f>
        <v>0</v>
      </c>
      <c r="D33" s="9">
        <f>VLOOKUP($A33,'FIXTURE UNIT REF TABLE'!$A$1:$E$47,3,FALSE)</f>
        <v>0</v>
      </c>
      <c r="E33" s="9">
        <f>VLOOKUP($A33,'FIXTURE UNIT REF TABLE'!$A$1:$E$47,4,FALSE)</f>
        <v>0</v>
      </c>
      <c r="F33" s="9">
        <f t="shared" si="10"/>
        <v>0</v>
      </c>
      <c r="G33" s="9">
        <f t="shared" si="11"/>
        <v>0</v>
      </c>
      <c r="H33" s="9">
        <f t="shared" si="12"/>
        <v>0</v>
      </c>
      <c r="I33" s="9">
        <f>VLOOKUP($A33,'FIXTURE UNIT REF TABLE'!$A$1:$E$47,5,FALSE)</f>
        <v>0</v>
      </c>
      <c r="J33" s="9">
        <f t="shared" si="13"/>
        <v>0</v>
      </c>
      <c r="M33" t="b">
        <f t="shared" si="5"/>
        <v>1</v>
      </c>
    </row>
    <row r="34" spans="1:13" x14ac:dyDescent="0.25">
      <c r="A34" t="s">
        <v>45</v>
      </c>
      <c r="B34" s="10">
        <v>0</v>
      </c>
      <c r="C34" s="9">
        <f>VLOOKUP($A34,'FIXTURE UNIT REF TABLE'!$A$1:$E$47,2,FALSE)</f>
        <v>0</v>
      </c>
      <c r="D34" s="9">
        <f>VLOOKUP($A34,'FIXTURE UNIT REF TABLE'!$A$1:$E$47,3,FALSE)</f>
        <v>0</v>
      </c>
      <c r="E34" s="9">
        <f>VLOOKUP($A34,'FIXTURE UNIT REF TABLE'!$A$1:$E$47,4,FALSE)</f>
        <v>0</v>
      </c>
      <c r="F34" s="9">
        <f t="shared" si="10"/>
        <v>0</v>
      </c>
      <c r="G34" s="9">
        <f t="shared" si="11"/>
        <v>0</v>
      </c>
      <c r="H34" s="9">
        <f t="shared" si="12"/>
        <v>0</v>
      </c>
      <c r="I34" s="9">
        <f>VLOOKUP($A34,'FIXTURE UNIT REF TABLE'!$A$1:$E$47,5,FALSE)</f>
        <v>0</v>
      </c>
      <c r="J34" s="9">
        <f t="shared" si="13"/>
        <v>0</v>
      </c>
      <c r="M34" t="b">
        <f t="shared" si="5"/>
        <v>1</v>
      </c>
    </row>
    <row r="35" spans="1:13" x14ac:dyDescent="0.25">
      <c r="A35" t="s">
        <v>45</v>
      </c>
      <c r="B35" s="10">
        <v>0</v>
      </c>
      <c r="C35" s="9">
        <f>VLOOKUP($A35,'FIXTURE UNIT REF TABLE'!$A$1:$E$47,2,FALSE)</f>
        <v>0</v>
      </c>
      <c r="D35" s="9">
        <f>VLOOKUP($A35,'FIXTURE UNIT REF TABLE'!$A$1:$E$47,3,FALSE)</f>
        <v>0</v>
      </c>
      <c r="E35" s="9">
        <f>VLOOKUP($A35,'FIXTURE UNIT REF TABLE'!$A$1:$E$47,4,FALSE)</f>
        <v>0</v>
      </c>
      <c r="F35" s="9">
        <f t="shared" si="10"/>
        <v>0</v>
      </c>
      <c r="G35" s="9">
        <f t="shared" si="11"/>
        <v>0</v>
      </c>
      <c r="H35" s="9">
        <f t="shared" si="12"/>
        <v>0</v>
      </c>
      <c r="I35" s="9">
        <f>VLOOKUP($A35,'FIXTURE UNIT REF TABLE'!$A$1:$E$47,5,FALSE)</f>
        <v>0</v>
      </c>
      <c r="J35" s="9">
        <f t="shared" si="13"/>
        <v>0</v>
      </c>
      <c r="M35" t="b">
        <f t="shared" si="5"/>
        <v>1</v>
      </c>
    </row>
    <row r="36" spans="1:13" x14ac:dyDescent="0.25">
      <c r="A36" t="s">
        <v>45</v>
      </c>
      <c r="B36" s="10">
        <v>0</v>
      </c>
      <c r="C36" s="9">
        <f>VLOOKUP($A36,'FIXTURE UNIT REF TABLE'!$A$1:$E$47,2,FALSE)</f>
        <v>0</v>
      </c>
      <c r="D36" s="9">
        <f>VLOOKUP($A36,'FIXTURE UNIT REF TABLE'!$A$1:$E$47,3,FALSE)</f>
        <v>0</v>
      </c>
      <c r="E36" s="9">
        <f>VLOOKUP($A36,'FIXTURE UNIT REF TABLE'!$A$1:$E$47,4,FALSE)</f>
        <v>0</v>
      </c>
      <c r="F36" s="9">
        <f t="shared" si="10"/>
        <v>0</v>
      </c>
      <c r="G36" s="9">
        <f t="shared" si="11"/>
        <v>0</v>
      </c>
      <c r="H36" s="9">
        <f t="shared" si="12"/>
        <v>0</v>
      </c>
      <c r="I36" s="9">
        <f>VLOOKUP($A36,'FIXTURE UNIT REF TABLE'!$A$1:$E$47,5,FALSE)</f>
        <v>0</v>
      </c>
      <c r="J36" s="9">
        <f t="shared" si="13"/>
        <v>0</v>
      </c>
      <c r="M36" t="b">
        <f t="shared" si="5"/>
        <v>1</v>
      </c>
    </row>
    <row r="37" spans="1:13" x14ac:dyDescent="0.25">
      <c r="A37" t="s">
        <v>45</v>
      </c>
      <c r="B37" s="10">
        <v>0</v>
      </c>
      <c r="C37" s="9">
        <f>VLOOKUP($A37,'FIXTURE UNIT REF TABLE'!$A$1:$E$47,2,FALSE)</f>
        <v>0</v>
      </c>
      <c r="D37" s="9">
        <f>VLOOKUP($A37,'FIXTURE UNIT REF TABLE'!$A$1:$E$47,3,FALSE)</f>
        <v>0</v>
      </c>
      <c r="E37" s="9">
        <f>VLOOKUP($A37,'FIXTURE UNIT REF TABLE'!$A$1:$E$47,4,FALSE)</f>
        <v>0</v>
      </c>
      <c r="F37" s="9">
        <f t="shared" si="10"/>
        <v>0</v>
      </c>
      <c r="G37" s="9">
        <f t="shared" si="11"/>
        <v>0</v>
      </c>
      <c r="H37" s="9">
        <f t="shared" si="12"/>
        <v>0</v>
      </c>
      <c r="I37" s="9">
        <f>VLOOKUP($A37,'FIXTURE UNIT REF TABLE'!$A$1:$E$47,5,FALSE)</f>
        <v>0</v>
      </c>
      <c r="J37" s="9">
        <f t="shared" si="13"/>
        <v>0</v>
      </c>
      <c r="M37" t="b">
        <f t="shared" si="5"/>
        <v>1</v>
      </c>
    </row>
    <row r="38" spans="1:13" x14ac:dyDescent="0.25">
      <c r="A38" t="s">
        <v>45</v>
      </c>
      <c r="B38" s="10">
        <v>0</v>
      </c>
      <c r="C38" s="4">
        <f>VLOOKUP($A38,'FIXTURE UNIT REF TABLE'!$A$1:$E$47,2,FALSE)</f>
        <v>0</v>
      </c>
      <c r="D38" s="4">
        <f>VLOOKUP($A38,'FIXTURE UNIT REF TABLE'!$A$1:$E$47,3,FALSE)</f>
        <v>0</v>
      </c>
      <c r="E38" s="4">
        <f>VLOOKUP($A38,'FIXTURE UNIT REF TABLE'!$A$1:$E$47,4,FALSE)</f>
        <v>0</v>
      </c>
      <c r="F38" s="4">
        <f t="shared" si="6"/>
        <v>0</v>
      </c>
      <c r="G38" s="4">
        <f t="shared" si="7"/>
        <v>0</v>
      </c>
      <c r="H38" s="4">
        <f t="shared" si="8"/>
        <v>0</v>
      </c>
      <c r="I38" s="4">
        <f>VLOOKUP($A38,'FIXTURE UNIT REF TABLE'!$A$1:$E$47,5,FALSE)</f>
        <v>0</v>
      </c>
      <c r="J38" s="4">
        <f t="shared" si="9"/>
        <v>0</v>
      </c>
      <c r="M38" t="b">
        <f t="shared" si="5"/>
        <v>1</v>
      </c>
    </row>
    <row r="39" spans="1:13" x14ac:dyDescent="0.25">
      <c r="A39" t="s">
        <v>45</v>
      </c>
      <c r="B39" s="10">
        <v>0</v>
      </c>
      <c r="C39" s="9">
        <f>VLOOKUP($A39,'FIXTURE UNIT REF TABLE'!$A$1:$E$47,2,FALSE)</f>
        <v>0</v>
      </c>
      <c r="D39" s="9">
        <f>VLOOKUP($A39,'FIXTURE UNIT REF TABLE'!$A$1:$E$47,3,FALSE)</f>
        <v>0</v>
      </c>
      <c r="E39" s="9">
        <f>VLOOKUP($A39,'FIXTURE UNIT REF TABLE'!$A$1:$E$47,4,FALSE)</f>
        <v>0</v>
      </c>
      <c r="F39" s="9">
        <f t="shared" ref="F39:F42" si="14">B39*C39</f>
        <v>0</v>
      </c>
      <c r="G39" s="9">
        <f t="shared" ref="G39:G42" si="15">B39*D39</f>
        <v>0</v>
      </c>
      <c r="H39" s="9">
        <f t="shared" ref="H39:H42" si="16">B39*E39</f>
        <v>0</v>
      </c>
      <c r="I39" s="9">
        <f>VLOOKUP($A39,'FIXTURE UNIT REF TABLE'!$A$1:$E$47,5,FALSE)</f>
        <v>0</v>
      </c>
      <c r="J39" s="9">
        <f t="shared" ref="J39:J42" si="17">IF(ISNUMBER(I39),B39*I39,0)</f>
        <v>0</v>
      </c>
      <c r="M39" t="b">
        <f t="shared" si="5"/>
        <v>1</v>
      </c>
    </row>
    <row r="40" spans="1:13" x14ac:dyDescent="0.25">
      <c r="A40" t="s">
        <v>45</v>
      </c>
      <c r="B40" s="10">
        <v>0</v>
      </c>
      <c r="C40" s="9">
        <f>VLOOKUP($A40,'FIXTURE UNIT REF TABLE'!$A$1:$E$47,2,FALSE)</f>
        <v>0</v>
      </c>
      <c r="D40" s="9">
        <f>VLOOKUP($A40,'FIXTURE UNIT REF TABLE'!$A$1:$E$47,3,FALSE)</f>
        <v>0</v>
      </c>
      <c r="E40" s="9">
        <f>VLOOKUP($A40,'FIXTURE UNIT REF TABLE'!$A$1:$E$47,4,FALSE)</f>
        <v>0</v>
      </c>
      <c r="F40" s="9">
        <f t="shared" si="14"/>
        <v>0</v>
      </c>
      <c r="G40" s="9">
        <f t="shared" si="15"/>
        <v>0</v>
      </c>
      <c r="H40" s="9">
        <f t="shared" si="16"/>
        <v>0</v>
      </c>
      <c r="I40" s="9">
        <f>VLOOKUP($A40,'FIXTURE UNIT REF TABLE'!$A$1:$E$47,5,FALSE)</f>
        <v>0</v>
      </c>
      <c r="J40" s="9">
        <f t="shared" si="17"/>
        <v>0</v>
      </c>
      <c r="M40" t="b">
        <f t="shared" si="5"/>
        <v>1</v>
      </c>
    </row>
    <row r="41" spans="1:13" x14ac:dyDescent="0.25">
      <c r="A41" t="s">
        <v>45</v>
      </c>
      <c r="B41" s="10">
        <v>0</v>
      </c>
      <c r="C41" s="9">
        <f>VLOOKUP($A41,'FIXTURE UNIT REF TABLE'!$A$1:$E$47,2,FALSE)</f>
        <v>0</v>
      </c>
      <c r="D41" s="9">
        <f>VLOOKUP($A41,'FIXTURE UNIT REF TABLE'!$A$1:$E$47,3,FALSE)</f>
        <v>0</v>
      </c>
      <c r="E41" s="9">
        <f>VLOOKUP($A41,'FIXTURE UNIT REF TABLE'!$A$1:$E$47,4,FALSE)</f>
        <v>0</v>
      </c>
      <c r="F41" s="9">
        <f t="shared" si="14"/>
        <v>0</v>
      </c>
      <c r="G41" s="9">
        <f t="shared" si="15"/>
        <v>0</v>
      </c>
      <c r="H41" s="9">
        <f t="shared" si="16"/>
        <v>0</v>
      </c>
      <c r="I41" s="9">
        <f>VLOOKUP($A41,'FIXTURE UNIT REF TABLE'!$A$1:$E$47,5,FALSE)</f>
        <v>0</v>
      </c>
      <c r="J41" s="9">
        <f t="shared" si="17"/>
        <v>0</v>
      </c>
      <c r="M41" t="b">
        <f t="shared" si="5"/>
        <v>1</v>
      </c>
    </row>
    <row r="42" spans="1:13" x14ac:dyDescent="0.25">
      <c r="A42" t="s">
        <v>45</v>
      </c>
      <c r="B42" s="10">
        <v>0</v>
      </c>
      <c r="C42" s="9">
        <f>VLOOKUP($A42,'FIXTURE UNIT REF TABLE'!$A$1:$E$47,2,FALSE)</f>
        <v>0</v>
      </c>
      <c r="D42" s="9">
        <f>VLOOKUP($A42,'FIXTURE UNIT REF TABLE'!$A$1:$E$47,3,FALSE)</f>
        <v>0</v>
      </c>
      <c r="E42" s="9">
        <f>VLOOKUP($A42,'FIXTURE UNIT REF TABLE'!$A$1:$E$47,4,FALSE)</f>
        <v>0</v>
      </c>
      <c r="F42" s="9">
        <f t="shared" si="14"/>
        <v>0</v>
      </c>
      <c r="G42" s="9">
        <f t="shared" si="15"/>
        <v>0</v>
      </c>
      <c r="H42" s="9">
        <f t="shared" si="16"/>
        <v>0</v>
      </c>
      <c r="I42" s="9">
        <f>VLOOKUP($A42,'FIXTURE UNIT REF TABLE'!$A$1:$E$47,5,FALSE)</f>
        <v>0</v>
      </c>
      <c r="J42" s="9">
        <f t="shared" si="17"/>
        <v>0</v>
      </c>
      <c r="M42" t="b">
        <f t="shared" si="5"/>
        <v>1</v>
      </c>
    </row>
    <row r="43" spans="1:13" x14ac:dyDescent="0.25">
      <c r="A43" t="s">
        <v>45</v>
      </c>
      <c r="B43" s="10">
        <v>0</v>
      </c>
      <c r="C43" s="4">
        <f>VLOOKUP($A43,'FIXTURE UNIT REF TABLE'!$A$1:$E$47,2,FALSE)</f>
        <v>0</v>
      </c>
      <c r="D43" s="4">
        <f>VLOOKUP($A43,'FIXTURE UNIT REF TABLE'!$A$1:$E$47,3,FALSE)</f>
        <v>0</v>
      </c>
      <c r="E43" s="4">
        <f>VLOOKUP($A43,'FIXTURE UNIT REF TABLE'!$A$1:$E$47,4,FALSE)</f>
        <v>0</v>
      </c>
      <c r="F43" s="4">
        <f t="shared" si="6"/>
        <v>0</v>
      </c>
      <c r="G43" s="4">
        <f t="shared" si="7"/>
        <v>0</v>
      </c>
      <c r="H43" s="4">
        <f t="shared" si="8"/>
        <v>0</v>
      </c>
      <c r="I43" s="4">
        <f>VLOOKUP($A43,'FIXTURE UNIT REF TABLE'!$A$1:$E$47,5,FALSE)</f>
        <v>0</v>
      </c>
      <c r="J43" s="4">
        <f t="shared" si="9"/>
        <v>0</v>
      </c>
      <c r="M43" t="b">
        <f t="shared" si="5"/>
        <v>1</v>
      </c>
    </row>
    <row r="44" spans="1:13" x14ac:dyDescent="0.25">
      <c r="A44" t="s">
        <v>45</v>
      </c>
      <c r="B44" s="10">
        <v>0</v>
      </c>
      <c r="C44" s="4">
        <f>VLOOKUP($A44,'FIXTURE UNIT REF TABLE'!$A$1:$E$47,2,FALSE)</f>
        <v>0</v>
      </c>
      <c r="D44" s="4">
        <f>VLOOKUP($A44,'FIXTURE UNIT REF TABLE'!$A$1:$E$47,3,FALSE)</f>
        <v>0</v>
      </c>
      <c r="E44" s="4">
        <f>VLOOKUP($A44,'FIXTURE UNIT REF TABLE'!$A$1:$E$47,4,FALSE)</f>
        <v>0</v>
      </c>
      <c r="F44" s="4">
        <f t="shared" si="6"/>
        <v>0</v>
      </c>
      <c r="G44" s="4">
        <f t="shared" si="7"/>
        <v>0</v>
      </c>
      <c r="H44" s="4">
        <f t="shared" si="8"/>
        <v>0</v>
      </c>
      <c r="I44" s="4">
        <f>VLOOKUP($A44,'FIXTURE UNIT REF TABLE'!$A$1:$E$47,5,FALSE)</f>
        <v>0</v>
      </c>
      <c r="J44" s="4">
        <f t="shared" si="9"/>
        <v>0</v>
      </c>
      <c r="M44" t="b">
        <f t="shared" si="5"/>
        <v>1</v>
      </c>
    </row>
    <row r="45" spans="1:13" x14ac:dyDescent="0.25">
      <c r="A45" t="s">
        <v>45</v>
      </c>
      <c r="B45" s="10">
        <v>0</v>
      </c>
      <c r="C45" s="9">
        <f>VLOOKUP($A45,'FIXTURE UNIT REF TABLE'!$A$1:$E$47,2,FALSE)</f>
        <v>0</v>
      </c>
      <c r="D45" s="9">
        <f>VLOOKUP($A45,'FIXTURE UNIT REF TABLE'!$A$1:$E$47,3,FALSE)</f>
        <v>0</v>
      </c>
      <c r="E45" s="9">
        <f>VLOOKUP($A45,'FIXTURE UNIT REF TABLE'!$A$1:$E$47,4,FALSE)</f>
        <v>0</v>
      </c>
      <c r="F45" s="9">
        <f t="shared" ref="F45" si="18">B45*C45</f>
        <v>0</v>
      </c>
      <c r="G45" s="9">
        <f t="shared" ref="G45" si="19">B45*D45</f>
        <v>0</v>
      </c>
      <c r="H45" s="9">
        <f t="shared" ref="H45" si="20">B45*E45</f>
        <v>0</v>
      </c>
      <c r="I45" s="9">
        <f>VLOOKUP($A45,'FIXTURE UNIT REF TABLE'!$A$1:$E$47,5,FALSE)</f>
        <v>0</v>
      </c>
      <c r="J45" s="9">
        <f t="shared" ref="J45" si="21">IF(ISNUMBER(I45),B45*I45,0)</f>
        <v>0</v>
      </c>
      <c r="M45" t="b">
        <f t="shared" si="5"/>
        <v>1</v>
      </c>
    </row>
    <row r="46" spans="1:13" x14ac:dyDescent="0.25">
      <c r="A46" t="s">
        <v>45</v>
      </c>
      <c r="B46" s="10">
        <v>0</v>
      </c>
      <c r="C46" s="4">
        <f>VLOOKUP($A46,'FIXTURE UNIT REF TABLE'!$A$1:$E$47,2,FALSE)</f>
        <v>0</v>
      </c>
      <c r="D46" s="4">
        <f>VLOOKUP($A46,'FIXTURE UNIT REF TABLE'!$A$1:$E$47,3,FALSE)</f>
        <v>0</v>
      </c>
      <c r="E46" s="4">
        <f>VLOOKUP($A46,'FIXTURE UNIT REF TABLE'!$A$1:$E$47,4,FALSE)</f>
        <v>0</v>
      </c>
      <c r="F46" s="4">
        <f t="shared" si="6"/>
        <v>0</v>
      </c>
      <c r="G46" s="4">
        <f t="shared" si="7"/>
        <v>0</v>
      </c>
      <c r="H46" s="4">
        <f t="shared" si="8"/>
        <v>0</v>
      </c>
      <c r="I46" s="4">
        <f>VLOOKUP($A46,'FIXTURE UNIT REF TABLE'!$A$1:$E$47,5,FALSE)</f>
        <v>0</v>
      </c>
      <c r="J46" s="4">
        <f t="shared" si="9"/>
        <v>0</v>
      </c>
      <c r="M46" t="b">
        <f t="shared" si="5"/>
        <v>1</v>
      </c>
    </row>
    <row r="47" spans="1:13" x14ac:dyDescent="0.25">
      <c r="A47" t="s">
        <v>45</v>
      </c>
      <c r="B47" s="10">
        <v>0</v>
      </c>
      <c r="C47" s="4">
        <f>VLOOKUP($A47,'FIXTURE UNIT REF TABLE'!$A$1:$E$47,2,FALSE)</f>
        <v>0</v>
      </c>
      <c r="D47" s="4">
        <f>VLOOKUP($A47,'FIXTURE UNIT REF TABLE'!$A$1:$E$47,3,FALSE)</f>
        <v>0</v>
      </c>
      <c r="E47" s="4">
        <f>VLOOKUP($A47,'FIXTURE UNIT REF TABLE'!$A$1:$E$47,4,FALSE)</f>
        <v>0</v>
      </c>
      <c r="F47" s="4">
        <f t="shared" si="6"/>
        <v>0</v>
      </c>
      <c r="G47" s="4">
        <f t="shared" si="7"/>
        <v>0</v>
      </c>
      <c r="H47" s="4">
        <f t="shared" si="8"/>
        <v>0</v>
      </c>
      <c r="I47" s="4">
        <f>VLOOKUP($A47,'FIXTURE UNIT REF TABLE'!$A$1:$E$47,5,FALSE)</f>
        <v>0</v>
      </c>
      <c r="J47" s="4">
        <f t="shared" si="9"/>
        <v>0</v>
      </c>
      <c r="M47" t="b">
        <f t="shared" si="5"/>
        <v>1</v>
      </c>
    </row>
    <row r="48" spans="1:13" x14ac:dyDescent="0.25">
      <c r="A48" s="65" t="s">
        <v>37</v>
      </c>
      <c r="B48" s="65"/>
      <c r="C48" s="65"/>
      <c r="D48" s="65"/>
      <c r="E48" s="65"/>
      <c r="F48" s="4">
        <f>SUM(F4:F47)</f>
        <v>0</v>
      </c>
      <c r="G48" s="4">
        <f>SUM(G4:G47)</f>
        <v>0</v>
      </c>
      <c r="H48" s="4">
        <f>SUM(H4:H47)</f>
        <v>0</v>
      </c>
      <c r="I48" s="4" t="s">
        <v>50</v>
      </c>
      <c r="J48" s="4">
        <f>SUM(J4:J47)</f>
        <v>0</v>
      </c>
      <c r="M48" s="8"/>
    </row>
    <row r="49" spans="1:10" x14ac:dyDescent="0.25">
      <c r="A49" s="65" t="s">
        <v>38</v>
      </c>
      <c r="B49" s="65"/>
      <c r="C49" s="65"/>
      <c r="D49" s="65"/>
      <c r="E49" s="65"/>
      <c r="F49" s="4">
        <f>IF(OR(VLOOKUP("WATER CLOSET, FLUSH VALVE", A4:B47, 2, FALSE)&gt;0, VLOOKUP("URINAL, FLUSH VALVE", A4:J47, 2, FALSE)&gt;0), VLOOKUP(INDEX('FIXTURE UNITS VS GPM CONVERSION'!$B$24:$B$131,MATCH(LARGE('FIXTURE UNITS VS GPM CONVERSION'!$B$24:$B$131,COUNTIF('FIXTURE UNITS VS GPM CONVERSION'!$B$24:$B$131,"&gt;="&amp;'FIXTURE UNIT CALCS TABLE'!F$48)),'FIXTURE UNITS VS GPM CONVERSION'!$B$24:$B$131)),'FIXTURE UNITS VS GPM CONVERSION'!$B$2:$C$131,2,TRUE), VLOOKUP(INDEX('FIXTURE UNITS VS GPM CONVERSION'!$A$3:$A$131,MATCH(LARGE('FIXTURE UNITS VS GPM CONVERSION'!$A$3:$A$131,COUNTIF('FIXTURE UNITS VS GPM CONVERSION'!$A$3:$A$131,"&gt;="&amp;'FIXTURE UNIT CALCS TABLE'!F$48)),'FIXTURE UNITS VS GPM CONVERSION'!$A$3:$A$131)),'FIXTURE UNITS VS GPM CONVERSION'!$A$2:$C$131,3,TRUE))</f>
        <v>1</v>
      </c>
      <c r="G49" s="4">
        <f>VLOOKUP(INDEX('FIXTURE UNITS VS GPM CONVERSION'!$A$3:$A$131,MATCH(LARGE('FIXTURE UNITS VS GPM CONVERSION'!$A$3:$A$131,COUNTIF('FIXTURE UNITS VS GPM CONVERSION'!$A$3:$A$131,"&gt;="&amp;'FIXTURE UNIT CALCS TABLE'!G$48)),'FIXTURE UNITS VS GPM CONVERSION'!$A$3:$A$131)),'FIXTURE UNITS VS GPM CONVERSION'!$A$2:$C$131,3,TRUE)</f>
        <v>1</v>
      </c>
      <c r="H49" s="4">
        <f>IF(OR(VLOOKUP("WATER CLOSET, FLUSH VALVE", A4:B47, 2, FALSE)&gt;0, VLOOKUP("URINAL, FLUSH VALVE", A4:J47, 2, FALSE)&gt;0), VLOOKUP(INDEX('FIXTURE UNITS VS GPM CONVERSION'!$B$24:$B$131,MATCH(LARGE('FIXTURE UNITS VS GPM CONVERSION'!$B$24:$B$131,COUNTIF('FIXTURE UNITS VS GPM CONVERSION'!$B$24:$B$131,"&gt;="&amp;'FIXTURE UNIT CALCS TABLE'!H$48)),'FIXTURE UNITS VS GPM CONVERSION'!$B$24:$B$131)),'FIXTURE UNITS VS GPM CONVERSION'!$B$2:$C$131,2,TRUE), VLOOKUP(INDEX('FIXTURE UNITS VS GPM CONVERSION'!$A$3:$A$131,MATCH(LARGE('FIXTURE UNITS VS GPM CONVERSION'!$A$3:$A$131,COUNTIF('FIXTURE UNITS VS GPM CONVERSION'!$A$3:$A$131,"&gt;="&amp;'FIXTURE UNIT CALCS TABLE'!H$48)),'FIXTURE UNITS VS GPM CONVERSION'!$A$3:$A$131)),'FIXTURE UNITS VS GPM CONVERSION'!$A$2:$C$131,3,TRUE))</f>
        <v>1</v>
      </c>
      <c r="I49" s="11"/>
      <c r="J49" s="11"/>
    </row>
    <row r="50" spans="1:10" x14ac:dyDescent="0.25">
      <c r="A50" s="65" t="s">
        <v>49</v>
      </c>
      <c r="B50" s="65"/>
      <c r="C50" s="65"/>
      <c r="D50" s="65"/>
      <c r="E50" s="65"/>
      <c r="F50" s="11"/>
      <c r="G50" s="11"/>
      <c r="H50" s="11"/>
      <c r="I50" s="11"/>
      <c r="J50" s="4" t="str">
        <f>IF(OR(AND(VLOOKUP("WATER CLOSET, FLUSH TANK",A3:J47,2,FALSE)+ VLOOKUP("WATER CLOSET, FLUSH VALVE", A3:J47, 2, FALSE)&gt;0, VLOOKUP("WATER CLOSET, FLUSH TANK",A3:J47,2,FALSE) + VLOOKUP("WATER CLOSET, FLUSH VALVE", A3:J47, 2, FALSE)&lt;=3, J48&lt;=35)), VLOOKUP(INDEX('DRAINAGE PIPE SIZING TABLE'!A6, MATCH(LARGE('DRAINAGE PIPE SIZING TABLE'!A6, COUNTIF('DRAINAGE PIPE SIZING TABLE'!A6,"&gt;="&amp;J48)), 'DRAINAGE PIPE SIZING TABLE'!A6)),'DRAINAGE PIPE SIZING TABLE'!A6:C6,3,FALSE), IF(AND(VLOOKUP("WATER CLOSET, FLUSH TANK",A3:J47,2,FALSE) + VLOOKUP("WATER CLOSET, FLUSH VALVE",A3:J47,2,FALSE) &gt; 3, J48&lt;=172),VLOOKUP(INDEX('DRAINAGE PIPE SIZING TABLE'!A7, MATCH(LARGE('DRAINAGE PIPE SIZING TABLE'!A7, COUNTIF('DRAINAGE PIPE SIZING TABLE'!A7,"&gt;="&amp;J48)), 'DRAINAGE PIPE SIZING TABLE'!A7)),'DRAINAGE PIPE SIZING TABLE'!A7:C7,3,FALSE), IF(J48&gt;'DRAINAGE PIPE SIZING TABLE'!A6, VLOOKUP(INDEX('DRAINAGE PIPE SIZING TABLE'!B7:B10,MATCH(LARGE('DRAINAGE PIPE SIZING TABLE'!B7:B10,COUNTIF('DRAINAGE PIPE SIZING TABLE'!B7:B10,"&gt;="&amp;J48)),'DRAINAGE PIPE SIZING TABLE'!B7:B10)),'DRAINAGE PIPE SIZING TABLE'!$B$7:$C$10,2,FALSE),VLOOKUP(INDEX('DRAINAGE PIPE SIZING TABLE'!A2:A6,MATCH(LARGE('DRAINAGE PIPE SIZING TABLE'!A2:A6,COUNTIF('DRAINAGE PIPE SIZING TABLE'!A2:A6,"&gt;="&amp;J48)),'DRAINAGE PIPE SIZING TABLE'!A2:A6)),'DRAINAGE PIPE SIZING TABLE'!$A$1:$C$6,3,FALSE))))</f>
        <v>1-1/4"</v>
      </c>
    </row>
    <row r="54" spans="1:10" x14ac:dyDescent="0.25">
      <c r="F54" s="15"/>
    </row>
    <row r="56" spans="1:10" x14ac:dyDescent="0.25">
      <c r="F56" s="16"/>
    </row>
  </sheetData>
  <autoFilter ref="M3:M47" xr:uid="{00000000-0009-0000-0000-000000000000}"/>
  <mergeCells count="8">
    <mergeCell ref="A50:E50"/>
    <mergeCell ref="I2:J2"/>
    <mergeCell ref="A1:J1"/>
    <mergeCell ref="A48:E48"/>
    <mergeCell ref="A49:E49"/>
    <mergeCell ref="A2:A3"/>
    <mergeCell ref="B2:B3"/>
    <mergeCell ref="C2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'FIXTURE UNIT REF TABLE'!$A$2:$A$47</xm:f>
          </x14:formula1>
          <xm:sqref>A4:A47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L17" sqref="L17"/>
    </sheetView>
  </sheetViews>
  <sheetFormatPr defaultRowHeight="15" x14ac:dyDescent="0.25"/>
  <cols>
    <col min="1" max="1" width="26.5703125" customWidth="1"/>
    <col min="3" max="4" width="13.140625" customWidth="1"/>
  </cols>
  <sheetData>
    <row r="1" spans="1:4" ht="45.75" customHeight="1" x14ac:dyDescent="0.25">
      <c r="A1" s="69" t="s">
        <v>64</v>
      </c>
      <c r="B1" s="69"/>
      <c r="C1" s="69"/>
      <c r="D1" s="69"/>
    </row>
    <row r="2" spans="1:4" x14ac:dyDescent="0.25">
      <c r="A2" s="69" t="s">
        <v>1</v>
      </c>
      <c r="B2" s="68" t="s">
        <v>30</v>
      </c>
      <c r="C2" s="68" t="s">
        <v>34</v>
      </c>
      <c r="D2" s="68"/>
    </row>
    <row r="3" spans="1:4" ht="39" customHeight="1" x14ac:dyDescent="0.25">
      <c r="A3" s="69"/>
      <c r="B3" s="68"/>
      <c r="C3" s="14" t="s">
        <v>2</v>
      </c>
      <c r="D3" s="14" t="s">
        <v>31</v>
      </c>
    </row>
  </sheetData>
  <mergeCells count="4">
    <mergeCell ref="A1:D1"/>
    <mergeCell ref="A2:A3"/>
    <mergeCell ref="B2:B3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47"/>
  <sheetViews>
    <sheetView workbookViewId="0">
      <selection activeCell="K7" sqref="K7"/>
    </sheetView>
  </sheetViews>
  <sheetFormatPr defaultRowHeight="15" x14ac:dyDescent="0.25"/>
  <cols>
    <col min="1" max="1" width="29.42578125" customWidth="1"/>
    <col min="2" max="5" width="9.140625" style="4"/>
  </cols>
  <sheetData>
    <row r="1" spans="1:5" ht="30" x14ac:dyDescent="0.25">
      <c r="A1" t="s">
        <v>1</v>
      </c>
      <c r="B1" s="3" t="s">
        <v>2</v>
      </c>
      <c r="C1" s="3" t="s">
        <v>3</v>
      </c>
      <c r="D1" s="3" t="s">
        <v>4</v>
      </c>
      <c r="E1" s="4" t="s">
        <v>5</v>
      </c>
    </row>
    <row r="2" spans="1:5" x14ac:dyDescent="0.25">
      <c r="B2" s="3"/>
      <c r="C2" s="3"/>
      <c r="D2" s="3"/>
    </row>
    <row r="3" spans="1:5" x14ac:dyDescent="0.25">
      <c r="A3" t="s">
        <v>12</v>
      </c>
      <c r="B3" s="4">
        <v>1</v>
      </c>
      <c r="C3" s="4">
        <v>0</v>
      </c>
      <c r="D3" s="4">
        <v>1</v>
      </c>
      <c r="E3" s="4">
        <v>0</v>
      </c>
    </row>
    <row r="4" spans="1:5" x14ac:dyDescent="0.25">
      <c r="A4" t="s">
        <v>16</v>
      </c>
      <c r="B4" s="4">
        <v>1</v>
      </c>
      <c r="C4" s="4">
        <v>0.8</v>
      </c>
      <c r="D4" s="4">
        <v>0.8</v>
      </c>
      <c r="E4" s="4">
        <v>1</v>
      </c>
    </row>
    <row r="5" spans="1:5" x14ac:dyDescent="0.25">
      <c r="A5" t="s">
        <v>6</v>
      </c>
      <c r="B5" s="4">
        <v>4</v>
      </c>
      <c r="C5" s="4">
        <f>B5*0.75</f>
        <v>3</v>
      </c>
      <c r="D5" s="4">
        <v>3</v>
      </c>
      <c r="E5" s="4">
        <v>2</v>
      </c>
    </row>
    <row r="6" spans="1:5" x14ac:dyDescent="0.25">
      <c r="A6" t="s">
        <v>22</v>
      </c>
      <c r="B6" s="4">
        <v>10</v>
      </c>
      <c r="C6" s="4">
        <v>7.5</v>
      </c>
      <c r="D6" s="4">
        <v>7.5</v>
      </c>
      <c r="E6" s="4">
        <v>2</v>
      </c>
    </row>
    <row r="7" spans="1:5" x14ac:dyDescent="0.25">
      <c r="A7" t="s">
        <v>7</v>
      </c>
      <c r="B7" s="4">
        <v>1</v>
      </c>
      <c r="C7" s="4">
        <v>0.8</v>
      </c>
      <c r="D7" s="4">
        <v>0.8</v>
      </c>
      <c r="E7" s="4">
        <v>1</v>
      </c>
    </row>
    <row r="8" spans="1:5" x14ac:dyDescent="0.25">
      <c r="A8" t="s">
        <v>8</v>
      </c>
      <c r="B8" s="4">
        <v>4</v>
      </c>
      <c r="C8" s="4">
        <v>3</v>
      </c>
      <c r="D8" s="4">
        <v>3</v>
      </c>
      <c r="E8" s="4">
        <v>3</v>
      </c>
    </row>
    <row r="9" spans="1:5" x14ac:dyDescent="0.25">
      <c r="A9" t="s">
        <v>9</v>
      </c>
      <c r="B9" s="4">
        <v>1.5</v>
      </c>
      <c r="C9" s="4">
        <v>1.5</v>
      </c>
      <c r="D9" s="4">
        <v>0</v>
      </c>
      <c r="E9" s="4" t="s">
        <v>24</v>
      </c>
    </row>
    <row r="10" spans="1:5" x14ac:dyDescent="0.25">
      <c r="A10" t="s">
        <v>10</v>
      </c>
      <c r="B10" s="4">
        <v>0.5</v>
      </c>
      <c r="C10" s="4">
        <v>0</v>
      </c>
      <c r="D10" s="4">
        <v>0.5</v>
      </c>
      <c r="E10" s="4">
        <v>0.5</v>
      </c>
    </row>
    <row r="11" spans="1:5" x14ac:dyDescent="0.25">
      <c r="A11" t="s">
        <v>29</v>
      </c>
      <c r="B11" s="4">
        <v>0</v>
      </c>
      <c r="C11" s="4">
        <v>0</v>
      </c>
      <c r="D11" s="4">
        <v>0</v>
      </c>
      <c r="E11" s="4">
        <v>3</v>
      </c>
    </row>
    <row r="12" spans="1:5" x14ac:dyDescent="0.25">
      <c r="A12" t="s">
        <v>28</v>
      </c>
      <c r="B12" s="4">
        <v>0</v>
      </c>
      <c r="C12" s="4">
        <v>0</v>
      </c>
      <c r="D12" s="4">
        <v>0</v>
      </c>
      <c r="E12" s="4">
        <v>0</v>
      </c>
    </row>
    <row r="13" spans="1:5" x14ac:dyDescent="0.25">
      <c r="A13" t="s">
        <v>27</v>
      </c>
      <c r="B13" s="4">
        <v>0</v>
      </c>
      <c r="C13" s="4">
        <v>0</v>
      </c>
      <c r="D13" s="4">
        <v>0</v>
      </c>
      <c r="E13" s="4">
        <v>3</v>
      </c>
    </row>
    <row r="14" spans="1:5" x14ac:dyDescent="0.25">
      <c r="A14" t="s">
        <v>17</v>
      </c>
      <c r="B14" s="4">
        <v>1.5</v>
      </c>
      <c r="C14" s="4">
        <v>1.2</v>
      </c>
      <c r="D14" s="4">
        <v>1.2</v>
      </c>
      <c r="E14" s="4">
        <v>2</v>
      </c>
    </row>
    <row r="15" spans="1:5" x14ac:dyDescent="0.25">
      <c r="A15" t="s">
        <v>18</v>
      </c>
      <c r="B15" s="4">
        <v>1.5</v>
      </c>
      <c r="C15" s="4">
        <v>1.2</v>
      </c>
      <c r="D15" s="4">
        <v>1.2</v>
      </c>
      <c r="E15" s="4">
        <v>2</v>
      </c>
    </row>
    <row r="16" spans="1:5" x14ac:dyDescent="0.25">
      <c r="A16" t="s">
        <v>13</v>
      </c>
      <c r="B16" s="4">
        <v>1</v>
      </c>
      <c r="C16" s="4">
        <v>0.8</v>
      </c>
      <c r="D16" s="4">
        <v>0.8</v>
      </c>
      <c r="E16" s="4">
        <v>1</v>
      </c>
    </row>
    <row r="17" spans="1:5" x14ac:dyDescent="0.25">
      <c r="A17" t="s">
        <v>14</v>
      </c>
      <c r="B17" s="4">
        <v>1</v>
      </c>
      <c r="C17" s="4">
        <v>0</v>
      </c>
      <c r="D17" s="4">
        <v>1</v>
      </c>
      <c r="E17" s="4">
        <v>0</v>
      </c>
    </row>
    <row r="18" spans="1:5" x14ac:dyDescent="0.25">
      <c r="A18" t="s">
        <v>15</v>
      </c>
      <c r="B18" s="4">
        <v>12</v>
      </c>
      <c r="C18" s="4">
        <f>ROUNDUP(B18*0.75,1)</f>
        <v>9</v>
      </c>
      <c r="D18" s="4">
        <f>ROUNDUP(B18*0.75,1)</f>
        <v>9</v>
      </c>
      <c r="E18" s="4">
        <v>6</v>
      </c>
    </row>
    <row r="19" spans="1:5" x14ac:dyDescent="0.25">
      <c r="A19" t="s">
        <v>19</v>
      </c>
      <c r="B19" s="4">
        <v>1.5</v>
      </c>
      <c r="C19" s="4">
        <v>1.2</v>
      </c>
      <c r="D19" s="4">
        <v>1.2</v>
      </c>
      <c r="E19" s="4">
        <v>3</v>
      </c>
    </row>
    <row r="20" spans="1:5" x14ac:dyDescent="0.25">
      <c r="A20" t="s">
        <v>23</v>
      </c>
      <c r="B20" s="4">
        <v>2.5</v>
      </c>
      <c r="C20" s="4">
        <v>0</v>
      </c>
      <c r="D20" s="4">
        <v>2.5</v>
      </c>
      <c r="E20" s="4">
        <v>0</v>
      </c>
    </row>
    <row r="21" spans="1:5" x14ac:dyDescent="0.25">
      <c r="A21" t="s">
        <v>20</v>
      </c>
      <c r="B21" s="4">
        <v>2</v>
      </c>
      <c r="C21" s="4">
        <v>1.5</v>
      </c>
      <c r="D21" s="4">
        <v>1.5</v>
      </c>
      <c r="E21" s="4">
        <v>2</v>
      </c>
    </row>
    <row r="22" spans="1:5" x14ac:dyDescent="0.25">
      <c r="A22" t="s">
        <v>44</v>
      </c>
      <c r="B22" s="4">
        <v>1.5</v>
      </c>
      <c r="C22" s="4">
        <v>1.2</v>
      </c>
      <c r="D22" s="4">
        <v>1.2</v>
      </c>
      <c r="E22" s="4">
        <v>2</v>
      </c>
    </row>
    <row r="23" spans="1:5" x14ac:dyDescent="0.25">
      <c r="A23" t="s">
        <v>46</v>
      </c>
      <c r="B23" s="4">
        <v>2</v>
      </c>
      <c r="C23" s="4">
        <v>0</v>
      </c>
      <c r="D23" s="4">
        <v>2</v>
      </c>
      <c r="E23" s="4">
        <v>2</v>
      </c>
    </row>
    <row r="24" spans="1:5" x14ac:dyDescent="0.25">
      <c r="A24" t="s">
        <v>47</v>
      </c>
      <c r="B24" s="4">
        <v>4</v>
      </c>
      <c r="C24" s="4">
        <v>0</v>
      </c>
      <c r="D24" s="4">
        <v>3</v>
      </c>
      <c r="E24" s="4">
        <v>2</v>
      </c>
    </row>
    <row r="25" spans="1:5" x14ac:dyDescent="0.25">
      <c r="A25" t="s">
        <v>21</v>
      </c>
    </row>
    <row r="26" spans="1:5" x14ac:dyDescent="0.25">
      <c r="A26" t="s">
        <v>25</v>
      </c>
      <c r="B26" s="4">
        <v>2.5</v>
      </c>
      <c r="C26" s="4">
        <v>0</v>
      </c>
      <c r="D26" s="4">
        <v>2.5</v>
      </c>
      <c r="E26" s="4">
        <v>3</v>
      </c>
    </row>
    <row r="27" spans="1:5" x14ac:dyDescent="0.25">
      <c r="A27" t="s">
        <v>26</v>
      </c>
      <c r="B27" s="4">
        <v>5</v>
      </c>
      <c r="C27" s="4">
        <v>0</v>
      </c>
      <c r="D27" s="4">
        <v>5</v>
      </c>
      <c r="E27" s="4">
        <v>3</v>
      </c>
    </row>
    <row r="28" spans="1:5" x14ac:dyDescent="0.25">
      <c r="A28" t="s">
        <v>11</v>
      </c>
      <c r="B28" s="4">
        <v>0.5</v>
      </c>
      <c r="C28" s="4">
        <v>0</v>
      </c>
      <c r="D28" s="4">
        <v>0.5</v>
      </c>
      <c r="E28" s="4">
        <v>0.5</v>
      </c>
    </row>
    <row r="29" spans="1:5" x14ac:dyDescent="0.25">
      <c r="A29" t="s">
        <v>63</v>
      </c>
    </row>
    <row r="30" spans="1:5" x14ac:dyDescent="0.25">
      <c r="A30" t="s">
        <v>45</v>
      </c>
    </row>
    <row r="31" spans="1:5" x14ac:dyDescent="0.25">
      <c r="A31" t="s">
        <v>45</v>
      </c>
    </row>
    <row r="32" spans="1:5" x14ac:dyDescent="0.25">
      <c r="A32" t="s">
        <v>45</v>
      </c>
    </row>
    <row r="33" spans="1:1" x14ac:dyDescent="0.25">
      <c r="A33" t="s">
        <v>45</v>
      </c>
    </row>
    <row r="34" spans="1:1" x14ac:dyDescent="0.25">
      <c r="A34" t="s">
        <v>45</v>
      </c>
    </row>
    <row r="35" spans="1:1" x14ac:dyDescent="0.25">
      <c r="A35" t="s">
        <v>45</v>
      </c>
    </row>
    <row r="36" spans="1:1" x14ac:dyDescent="0.25">
      <c r="A36" t="s">
        <v>45</v>
      </c>
    </row>
    <row r="37" spans="1:1" x14ac:dyDescent="0.25">
      <c r="A37" t="s">
        <v>45</v>
      </c>
    </row>
    <row r="38" spans="1:1" x14ac:dyDescent="0.25">
      <c r="A38" t="s">
        <v>45</v>
      </c>
    </row>
    <row r="39" spans="1:1" x14ac:dyDescent="0.25">
      <c r="A39" t="s">
        <v>45</v>
      </c>
    </row>
    <row r="40" spans="1:1" x14ac:dyDescent="0.25">
      <c r="A40" t="s">
        <v>45</v>
      </c>
    </row>
    <row r="41" spans="1:1" x14ac:dyDescent="0.25">
      <c r="A41" t="s">
        <v>45</v>
      </c>
    </row>
    <row r="42" spans="1:1" x14ac:dyDescent="0.25">
      <c r="A42" t="s">
        <v>45</v>
      </c>
    </row>
    <row r="43" spans="1:1" x14ac:dyDescent="0.25">
      <c r="A43" t="s">
        <v>45</v>
      </c>
    </row>
    <row r="44" spans="1:1" x14ac:dyDescent="0.25">
      <c r="A44" t="s">
        <v>45</v>
      </c>
    </row>
    <row r="45" spans="1:1" x14ac:dyDescent="0.25">
      <c r="A45" t="s">
        <v>45</v>
      </c>
    </row>
    <row r="46" spans="1:1" x14ac:dyDescent="0.25">
      <c r="A46" t="s">
        <v>45</v>
      </c>
    </row>
    <row r="47" spans="1:1" x14ac:dyDescent="0.25">
      <c r="A47" t="s">
        <v>45</v>
      </c>
    </row>
  </sheetData>
  <sortState xmlns:xlrd2="http://schemas.microsoft.com/office/spreadsheetml/2017/richdata2" ref="A2:E28">
    <sortCondition ref="A3:A2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131"/>
  <sheetViews>
    <sheetView topLeftCell="A13" workbookViewId="0">
      <selection activeCell="B24" sqref="B24"/>
    </sheetView>
  </sheetViews>
  <sheetFormatPr defaultRowHeight="15" x14ac:dyDescent="0.25"/>
  <sheetData>
    <row r="1" spans="1:3" x14ac:dyDescent="0.25">
      <c r="A1" s="67" t="s">
        <v>42</v>
      </c>
      <c r="B1" s="67"/>
      <c r="C1" s="1" t="s">
        <v>43</v>
      </c>
    </row>
    <row r="2" spans="1:3" ht="30" x14ac:dyDescent="0.25">
      <c r="A2" s="2" t="s">
        <v>39</v>
      </c>
      <c r="B2" s="2" t="s">
        <v>40</v>
      </c>
      <c r="C2" s="1" t="s">
        <v>41</v>
      </c>
    </row>
    <row r="3" spans="1:3" x14ac:dyDescent="0.25">
      <c r="A3">
        <v>0</v>
      </c>
      <c r="C3" s="7">
        <v>1</v>
      </c>
    </row>
    <row r="4" spans="1:3" x14ac:dyDescent="0.25">
      <c r="A4">
        <v>1</v>
      </c>
      <c r="C4">
        <v>2</v>
      </c>
    </row>
    <row r="5" spans="1:3" x14ac:dyDescent="0.25">
      <c r="A5">
        <v>3</v>
      </c>
      <c r="C5">
        <v>3</v>
      </c>
    </row>
    <row r="6" spans="1:3" x14ac:dyDescent="0.25">
      <c r="A6">
        <v>4</v>
      </c>
      <c r="C6" s="7">
        <v>4</v>
      </c>
    </row>
    <row r="7" spans="1:3" x14ac:dyDescent="0.25">
      <c r="A7">
        <v>6</v>
      </c>
      <c r="C7">
        <v>5</v>
      </c>
    </row>
    <row r="8" spans="1:3" x14ac:dyDescent="0.25">
      <c r="A8">
        <v>7</v>
      </c>
      <c r="C8">
        <v>6</v>
      </c>
    </row>
    <row r="9" spans="1:3" x14ac:dyDescent="0.25">
      <c r="A9">
        <v>8</v>
      </c>
      <c r="C9" s="7">
        <v>7</v>
      </c>
    </row>
    <row r="10" spans="1:3" x14ac:dyDescent="0.25">
      <c r="A10">
        <v>10</v>
      </c>
      <c r="C10">
        <v>8</v>
      </c>
    </row>
    <row r="11" spans="1:3" x14ac:dyDescent="0.25">
      <c r="A11">
        <v>12</v>
      </c>
      <c r="C11">
        <v>9</v>
      </c>
    </row>
    <row r="12" spans="1:3" x14ac:dyDescent="0.25">
      <c r="A12">
        <v>13</v>
      </c>
      <c r="C12" s="7">
        <v>10</v>
      </c>
    </row>
    <row r="13" spans="1:3" x14ac:dyDescent="0.25">
      <c r="A13">
        <v>15</v>
      </c>
      <c r="C13">
        <v>11</v>
      </c>
    </row>
    <row r="14" spans="1:3" x14ac:dyDescent="0.25">
      <c r="A14">
        <v>16</v>
      </c>
      <c r="C14" s="7">
        <v>12</v>
      </c>
    </row>
    <row r="15" spans="1:3" x14ac:dyDescent="0.25">
      <c r="A15">
        <v>18</v>
      </c>
      <c r="C15">
        <v>13</v>
      </c>
    </row>
    <row r="16" spans="1:3" x14ac:dyDescent="0.25">
      <c r="A16">
        <v>20</v>
      </c>
      <c r="C16">
        <v>14</v>
      </c>
    </row>
    <row r="17" spans="1:3" x14ac:dyDescent="0.25">
      <c r="A17">
        <v>21</v>
      </c>
      <c r="C17" s="7">
        <v>15</v>
      </c>
    </row>
    <row r="18" spans="1:3" x14ac:dyDescent="0.25">
      <c r="A18">
        <v>23</v>
      </c>
      <c r="C18">
        <v>16</v>
      </c>
    </row>
    <row r="19" spans="1:3" x14ac:dyDescent="0.25">
      <c r="A19">
        <v>24</v>
      </c>
      <c r="C19">
        <v>17</v>
      </c>
    </row>
    <row r="20" spans="1:3" x14ac:dyDescent="0.25">
      <c r="A20">
        <v>26</v>
      </c>
      <c r="C20" s="7">
        <v>18</v>
      </c>
    </row>
    <row r="21" spans="1:3" x14ac:dyDescent="0.25">
      <c r="A21">
        <v>28</v>
      </c>
      <c r="C21">
        <v>19</v>
      </c>
    </row>
    <row r="22" spans="1:3" x14ac:dyDescent="0.25">
      <c r="A22">
        <v>30</v>
      </c>
      <c r="C22">
        <v>20</v>
      </c>
    </row>
    <row r="23" spans="1:3" x14ac:dyDescent="0.25">
      <c r="A23">
        <v>32</v>
      </c>
      <c r="C23" s="7">
        <v>21</v>
      </c>
    </row>
    <row r="24" spans="1:3" x14ac:dyDescent="0.25">
      <c r="A24">
        <v>34</v>
      </c>
      <c r="B24">
        <v>5</v>
      </c>
      <c r="C24">
        <v>22</v>
      </c>
    </row>
    <row r="25" spans="1:3" x14ac:dyDescent="0.25">
      <c r="A25">
        <v>36</v>
      </c>
      <c r="B25">
        <v>6</v>
      </c>
      <c r="C25" s="7">
        <v>23</v>
      </c>
    </row>
    <row r="26" spans="1:3" x14ac:dyDescent="0.25">
      <c r="A26">
        <v>39</v>
      </c>
      <c r="B26">
        <v>7</v>
      </c>
      <c r="C26">
        <v>24</v>
      </c>
    </row>
    <row r="27" spans="1:3" x14ac:dyDescent="0.25">
      <c r="A27">
        <v>42</v>
      </c>
      <c r="B27">
        <v>8</v>
      </c>
      <c r="C27">
        <v>25</v>
      </c>
    </row>
    <row r="28" spans="1:3" x14ac:dyDescent="0.25">
      <c r="A28">
        <v>44</v>
      </c>
      <c r="B28">
        <v>9</v>
      </c>
      <c r="C28" s="7">
        <v>26</v>
      </c>
    </row>
    <row r="29" spans="1:3" x14ac:dyDescent="0.25">
      <c r="A29">
        <v>46</v>
      </c>
      <c r="B29">
        <v>10</v>
      </c>
      <c r="C29">
        <v>27</v>
      </c>
    </row>
    <row r="30" spans="1:3" x14ac:dyDescent="0.25">
      <c r="A30">
        <v>49</v>
      </c>
      <c r="B30">
        <v>11</v>
      </c>
      <c r="C30">
        <v>28</v>
      </c>
    </row>
    <row r="31" spans="1:3" x14ac:dyDescent="0.25">
      <c r="A31">
        <v>51</v>
      </c>
      <c r="B31">
        <v>12</v>
      </c>
      <c r="C31" s="7">
        <v>29</v>
      </c>
    </row>
    <row r="32" spans="1:3" x14ac:dyDescent="0.25">
      <c r="A32">
        <v>54</v>
      </c>
      <c r="B32">
        <v>13</v>
      </c>
      <c r="C32">
        <v>30</v>
      </c>
    </row>
    <row r="33" spans="1:3" x14ac:dyDescent="0.25">
      <c r="A33">
        <v>56</v>
      </c>
      <c r="B33">
        <v>14</v>
      </c>
      <c r="C33">
        <v>31</v>
      </c>
    </row>
    <row r="34" spans="1:3" x14ac:dyDescent="0.25">
      <c r="A34">
        <v>58</v>
      </c>
      <c r="B34">
        <v>15</v>
      </c>
      <c r="C34" s="7">
        <v>32</v>
      </c>
    </row>
    <row r="35" spans="1:3" x14ac:dyDescent="0.25">
      <c r="A35">
        <v>60</v>
      </c>
      <c r="B35">
        <v>16</v>
      </c>
      <c r="C35">
        <v>33</v>
      </c>
    </row>
    <row r="36" spans="1:3" x14ac:dyDescent="0.25">
      <c r="A36">
        <v>63</v>
      </c>
      <c r="B36">
        <v>18</v>
      </c>
      <c r="C36" s="7">
        <v>34</v>
      </c>
    </row>
    <row r="37" spans="1:3" x14ac:dyDescent="0.25">
      <c r="A37">
        <v>66</v>
      </c>
      <c r="B37">
        <v>20</v>
      </c>
      <c r="C37">
        <v>35</v>
      </c>
    </row>
    <row r="38" spans="1:3" x14ac:dyDescent="0.25">
      <c r="A38">
        <v>69</v>
      </c>
      <c r="B38">
        <v>21</v>
      </c>
      <c r="C38">
        <v>36</v>
      </c>
    </row>
    <row r="39" spans="1:3" x14ac:dyDescent="0.25">
      <c r="A39">
        <v>74</v>
      </c>
      <c r="B39">
        <v>23</v>
      </c>
      <c r="C39" s="7">
        <v>37</v>
      </c>
    </row>
    <row r="40" spans="1:3" x14ac:dyDescent="0.25">
      <c r="A40">
        <v>78</v>
      </c>
      <c r="B40">
        <v>25</v>
      </c>
      <c r="C40">
        <v>38</v>
      </c>
    </row>
    <row r="41" spans="1:3" x14ac:dyDescent="0.25">
      <c r="A41">
        <v>83</v>
      </c>
      <c r="B41">
        <v>26</v>
      </c>
      <c r="C41">
        <v>39</v>
      </c>
    </row>
    <row r="42" spans="1:3" x14ac:dyDescent="0.25">
      <c r="A42">
        <v>86</v>
      </c>
      <c r="B42">
        <v>28</v>
      </c>
      <c r="C42" s="7">
        <v>40</v>
      </c>
    </row>
    <row r="43" spans="1:3" x14ac:dyDescent="0.25">
      <c r="A43">
        <v>90</v>
      </c>
      <c r="B43">
        <v>30</v>
      </c>
      <c r="C43">
        <v>41</v>
      </c>
    </row>
    <row r="44" spans="1:3" x14ac:dyDescent="0.25">
      <c r="A44">
        <v>95</v>
      </c>
      <c r="B44">
        <v>31</v>
      </c>
      <c r="C44">
        <v>42</v>
      </c>
    </row>
    <row r="45" spans="1:3" x14ac:dyDescent="0.25">
      <c r="A45">
        <v>99</v>
      </c>
      <c r="B45">
        <v>33</v>
      </c>
      <c r="C45" s="7">
        <v>43</v>
      </c>
    </row>
    <row r="46" spans="1:3" x14ac:dyDescent="0.25">
      <c r="A46">
        <v>103</v>
      </c>
      <c r="B46">
        <v>35</v>
      </c>
      <c r="C46">
        <v>44</v>
      </c>
    </row>
    <row r="47" spans="1:3" x14ac:dyDescent="0.25">
      <c r="A47">
        <v>107</v>
      </c>
      <c r="B47">
        <v>37</v>
      </c>
      <c r="C47" s="7">
        <v>45</v>
      </c>
    </row>
    <row r="48" spans="1:3" x14ac:dyDescent="0.25">
      <c r="A48">
        <v>111</v>
      </c>
      <c r="B48">
        <v>39</v>
      </c>
      <c r="C48">
        <v>46</v>
      </c>
    </row>
    <row r="49" spans="1:3" x14ac:dyDescent="0.25">
      <c r="A49">
        <v>115</v>
      </c>
      <c r="B49">
        <v>42</v>
      </c>
      <c r="C49">
        <v>47</v>
      </c>
    </row>
    <row r="50" spans="1:3" x14ac:dyDescent="0.25">
      <c r="A50">
        <v>119</v>
      </c>
      <c r="B50">
        <v>44</v>
      </c>
      <c r="C50" s="7">
        <v>48</v>
      </c>
    </row>
    <row r="51" spans="1:3" x14ac:dyDescent="0.25">
      <c r="A51">
        <v>123</v>
      </c>
      <c r="B51">
        <v>46</v>
      </c>
      <c r="C51">
        <v>49</v>
      </c>
    </row>
    <row r="52" spans="1:3" x14ac:dyDescent="0.25">
      <c r="A52">
        <v>127</v>
      </c>
      <c r="B52">
        <v>48</v>
      </c>
      <c r="C52">
        <v>50</v>
      </c>
    </row>
    <row r="53" spans="1:3" x14ac:dyDescent="0.25">
      <c r="A53">
        <v>130</v>
      </c>
      <c r="B53">
        <v>50</v>
      </c>
      <c r="C53" s="7">
        <v>51</v>
      </c>
    </row>
    <row r="54" spans="1:3" x14ac:dyDescent="0.25">
      <c r="A54">
        <v>135</v>
      </c>
      <c r="B54">
        <v>52</v>
      </c>
      <c r="C54">
        <v>52</v>
      </c>
    </row>
    <row r="55" spans="1:3" x14ac:dyDescent="0.25">
      <c r="A55">
        <v>141</v>
      </c>
      <c r="B55">
        <v>54</v>
      </c>
      <c r="C55">
        <v>53</v>
      </c>
    </row>
    <row r="56" spans="1:3" x14ac:dyDescent="0.25">
      <c r="A56">
        <v>146</v>
      </c>
      <c r="B56">
        <v>57</v>
      </c>
      <c r="C56" s="7">
        <v>54</v>
      </c>
    </row>
    <row r="57" spans="1:3" x14ac:dyDescent="0.25">
      <c r="A57">
        <v>151</v>
      </c>
      <c r="B57">
        <v>60</v>
      </c>
      <c r="C57">
        <v>55</v>
      </c>
    </row>
    <row r="58" spans="1:3" x14ac:dyDescent="0.25">
      <c r="A58">
        <v>155</v>
      </c>
      <c r="B58">
        <v>63</v>
      </c>
      <c r="C58" s="7">
        <v>56</v>
      </c>
    </row>
    <row r="59" spans="1:3" x14ac:dyDescent="0.25">
      <c r="A59">
        <v>160</v>
      </c>
      <c r="B59">
        <v>66</v>
      </c>
      <c r="C59">
        <v>57</v>
      </c>
    </row>
    <row r="60" spans="1:3" x14ac:dyDescent="0.25">
      <c r="A60">
        <v>165</v>
      </c>
      <c r="B60">
        <v>69</v>
      </c>
      <c r="C60">
        <v>58</v>
      </c>
    </row>
    <row r="61" spans="1:3" x14ac:dyDescent="0.25">
      <c r="A61">
        <v>170</v>
      </c>
      <c r="B61">
        <v>73</v>
      </c>
      <c r="C61" s="7">
        <v>59</v>
      </c>
    </row>
    <row r="62" spans="1:3" x14ac:dyDescent="0.25">
      <c r="A62">
        <v>175</v>
      </c>
      <c r="B62">
        <v>76</v>
      </c>
      <c r="C62">
        <v>60</v>
      </c>
    </row>
    <row r="63" spans="1:3" x14ac:dyDescent="0.25">
      <c r="A63">
        <v>185</v>
      </c>
      <c r="B63">
        <v>82</v>
      </c>
      <c r="C63">
        <v>62</v>
      </c>
    </row>
    <row r="64" spans="1:3" x14ac:dyDescent="0.25">
      <c r="A64">
        <v>195</v>
      </c>
      <c r="B64">
        <v>88</v>
      </c>
      <c r="C64" s="7">
        <v>64</v>
      </c>
    </row>
    <row r="65" spans="1:3" x14ac:dyDescent="0.25">
      <c r="A65">
        <v>205</v>
      </c>
      <c r="B65">
        <v>95</v>
      </c>
      <c r="C65">
        <v>66</v>
      </c>
    </row>
    <row r="66" spans="1:3" x14ac:dyDescent="0.25">
      <c r="A66">
        <v>215</v>
      </c>
      <c r="B66">
        <v>102</v>
      </c>
      <c r="C66">
        <v>68</v>
      </c>
    </row>
    <row r="67" spans="1:3" x14ac:dyDescent="0.25">
      <c r="A67">
        <v>225</v>
      </c>
      <c r="B67">
        <v>108</v>
      </c>
      <c r="C67">
        <v>70</v>
      </c>
    </row>
    <row r="68" spans="1:3" x14ac:dyDescent="0.25">
      <c r="A68">
        <v>236</v>
      </c>
      <c r="B68">
        <v>116</v>
      </c>
      <c r="C68" s="7">
        <v>72</v>
      </c>
    </row>
    <row r="69" spans="1:3" x14ac:dyDescent="0.25">
      <c r="A69">
        <v>245</v>
      </c>
      <c r="B69">
        <v>124</v>
      </c>
      <c r="C69">
        <v>74</v>
      </c>
    </row>
    <row r="70" spans="1:3" x14ac:dyDescent="0.25">
      <c r="A70">
        <v>254</v>
      </c>
      <c r="B70">
        <v>132</v>
      </c>
      <c r="C70">
        <v>76</v>
      </c>
    </row>
    <row r="71" spans="1:3" x14ac:dyDescent="0.25">
      <c r="A71">
        <v>264</v>
      </c>
      <c r="B71">
        <v>140</v>
      </c>
      <c r="C71">
        <v>78</v>
      </c>
    </row>
    <row r="72" spans="1:3" x14ac:dyDescent="0.25">
      <c r="A72">
        <v>284</v>
      </c>
      <c r="B72">
        <v>158</v>
      </c>
      <c r="C72">
        <v>82</v>
      </c>
    </row>
    <row r="73" spans="1:3" x14ac:dyDescent="0.25">
      <c r="A73">
        <v>294</v>
      </c>
      <c r="B73">
        <v>168</v>
      </c>
      <c r="C73">
        <v>84</v>
      </c>
    </row>
    <row r="74" spans="1:3" x14ac:dyDescent="0.25">
      <c r="A74">
        <v>305</v>
      </c>
      <c r="B74">
        <v>176</v>
      </c>
      <c r="C74">
        <v>86</v>
      </c>
    </row>
    <row r="75" spans="1:3" x14ac:dyDescent="0.25">
      <c r="A75">
        <v>315</v>
      </c>
      <c r="B75">
        <v>186</v>
      </c>
      <c r="C75">
        <v>88</v>
      </c>
    </row>
    <row r="76" spans="1:3" x14ac:dyDescent="0.25">
      <c r="A76">
        <v>326</v>
      </c>
      <c r="B76">
        <v>195</v>
      </c>
      <c r="C76">
        <v>90</v>
      </c>
    </row>
    <row r="77" spans="1:3" x14ac:dyDescent="0.25">
      <c r="A77">
        <v>337</v>
      </c>
      <c r="B77">
        <v>205</v>
      </c>
      <c r="C77">
        <v>92</v>
      </c>
    </row>
    <row r="78" spans="1:3" x14ac:dyDescent="0.25">
      <c r="A78">
        <v>348</v>
      </c>
      <c r="B78">
        <v>214</v>
      </c>
      <c r="C78">
        <v>94</v>
      </c>
    </row>
    <row r="79" spans="1:3" x14ac:dyDescent="0.25">
      <c r="A79">
        <v>359</v>
      </c>
      <c r="B79">
        <v>223</v>
      </c>
      <c r="C79">
        <v>96</v>
      </c>
    </row>
    <row r="80" spans="1:3" x14ac:dyDescent="0.25">
      <c r="A80">
        <v>370</v>
      </c>
      <c r="B80">
        <v>234</v>
      </c>
      <c r="C80">
        <v>98</v>
      </c>
    </row>
    <row r="81" spans="1:3" x14ac:dyDescent="0.25">
      <c r="A81">
        <v>380</v>
      </c>
      <c r="B81">
        <v>245</v>
      </c>
      <c r="C81">
        <v>100</v>
      </c>
    </row>
    <row r="82" spans="1:3" x14ac:dyDescent="0.25">
      <c r="A82">
        <v>406</v>
      </c>
      <c r="B82">
        <v>270</v>
      </c>
      <c r="C82">
        <v>105</v>
      </c>
    </row>
    <row r="83" spans="1:3" x14ac:dyDescent="0.25">
      <c r="A83">
        <v>431</v>
      </c>
      <c r="B83">
        <v>295</v>
      </c>
      <c r="C83">
        <v>110</v>
      </c>
    </row>
    <row r="84" spans="1:3" x14ac:dyDescent="0.25">
      <c r="A84">
        <v>455</v>
      </c>
      <c r="B84">
        <v>329</v>
      </c>
      <c r="C84">
        <v>115</v>
      </c>
    </row>
    <row r="85" spans="1:3" x14ac:dyDescent="0.25">
      <c r="A85">
        <v>479</v>
      </c>
      <c r="B85">
        <v>365</v>
      </c>
      <c r="C85">
        <v>120</v>
      </c>
    </row>
    <row r="86" spans="1:3" x14ac:dyDescent="0.25">
      <c r="A86">
        <v>506</v>
      </c>
      <c r="B86">
        <v>396</v>
      </c>
      <c r="C86">
        <v>125</v>
      </c>
    </row>
    <row r="87" spans="1:3" x14ac:dyDescent="0.25">
      <c r="A87">
        <v>533</v>
      </c>
      <c r="B87">
        <v>430</v>
      </c>
      <c r="C87">
        <v>130</v>
      </c>
    </row>
    <row r="88" spans="1:3" x14ac:dyDescent="0.25">
      <c r="A88">
        <v>559</v>
      </c>
      <c r="B88">
        <v>460</v>
      </c>
      <c r="C88">
        <v>135</v>
      </c>
    </row>
    <row r="89" spans="1:3" x14ac:dyDescent="0.25">
      <c r="A89">
        <v>585</v>
      </c>
      <c r="B89">
        <v>490</v>
      </c>
      <c r="C89">
        <v>140</v>
      </c>
    </row>
    <row r="90" spans="1:3" x14ac:dyDescent="0.25">
      <c r="A90">
        <v>611</v>
      </c>
      <c r="B90">
        <v>521</v>
      </c>
      <c r="C90">
        <v>145</v>
      </c>
    </row>
    <row r="91" spans="1:3" x14ac:dyDescent="0.25">
      <c r="A91">
        <v>638</v>
      </c>
      <c r="B91">
        <v>559</v>
      </c>
      <c r="C91">
        <v>150</v>
      </c>
    </row>
    <row r="92" spans="1:3" x14ac:dyDescent="0.25">
      <c r="A92">
        <v>665</v>
      </c>
      <c r="B92">
        <v>596</v>
      </c>
      <c r="C92">
        <v>155</v>
      </c>
    </row>
    <row r="93" spans="1:3" x14ac:dyDescent="0.25">
      <c r="A93">
        <v>692</v>
      </c>
      <c r="B93">
        <v>631</v>
      </c>
      <c r="C93">
        <v>160</v>
      </c>
    </row>
    <row r="94" spans="1:3" x14ac:dyDescent="0.25">
      <c r="A94">
        <v>719</v>
      </c>
      <c r="B94">
        <v>666</v>
      </c>
      <c r="C94">
        <v>165</v>
      </c>
    </row>
    <row r="95" spans="1:3" x14ac:dyDescent="0.25">
      <c r="A95">
        <v>748</v>
      </c>
      <c r="B95">
        <v>700</v>
      </c>
      <c r="C95">
        <v>170</v>
      </c>
    </row>
    <row r="96" spans="1:3" x14ac:dyDescent="0.25">
      <c r="A96">
        <v>778</v>
      </c>
      <c r="B96">
        <v>739</v>
      </c>
      <c r="C96">
        <v>175</v>
      </c>
    </row>
    <row r="97" spans="1:3" x14ac:dyDescent="0.25">
      <c r="A97">
        <v>809</v>
      </c>
      <c r="B97">
        <v>775</v>
      </c>
      <c r="C97">
        <v>180</v>
      </c>
    </row>
    <row r="98" spans="1:3" x14ac:dyDescent="0.25">
      <c r="A98">
        <v>840</v>
      </c>
      <c r="B98">
        <v>811</v>
      </c>
      <c r="C98">
        <v>185</v>
      </c>
    </row>
    <row r="99" spans="1:3" x14ac:dyDescent="0.25">
      <c r="A99">
        <v>874</v>
      </c>
      <c r="B99">
        <v>850</v>
      </c>
      <c r="C99">
        <v>190</v>
      </c>
    </row>
    <row r="100" spans="1:3" x14ac:dyDescent="0.25">
      <c r="A100">
        <v>945</v>
      </c>
      <c r="B100">
        <v>931</v>
      </c>
      <c r="C100">
        <v>200</v>
      </c>
    </row>
    <row r="101" spans="1:3" x14ac:dyDescent="0.25">
      <c r="A101">
        <v>1018</v>
      </c>
      <c r="B101">
        <v>1009</v>
      </c>
      <c r="C101">
        <v>210</v>
      </c>
    </row>
    <row r="102" spans="1:3" x14ac:dyDescent="0.25">
      <c r="A102">
        <v>1091</v>
      </c>
      <c r="B102">
        <v>1091</v>
      </c>
      <c r="C102">
        <v>220</v>
      </c>
    </row>
    <row r="103" spans="1:3" x14ac:dyDescent="0.25">
      <c r="A103">
        <v>1173</v>
      </c>
      <c r="B103">
        <v>1173</v>
      </c>
      <c r="C103">
        <v>230</v>
      </c>
    </row>
    <row r="104" spans="1:3" x14ac:dyDescent="0.25">
      <c r="A104">
        <v>1254</v>
      </c>
      <c r="B104">
        <v>1254</v>
      </c>
      <c r="C104">
        <v>240</v>
      </c>
    </row>
    <row r="105" spans="1:3" x14ac:dyDescent="0.25">
      <c r="A105">
        <v>1335</v>
      </c>
      <c r="B105">
        <v>1335</v>
      </c>
      <c r="C105">
        <v>250</v>
      </c>
    </row>
    <row r="106" spans="1:3" x14ac:dyDescent="0.25">
      <c r="A106">
        <v>1418</v>
      </c>
      <c r="B106">
        <v>1418</v>
      </c>
      <c r="C106">
        <v>260</v>
      </c>
    </row>
    <row r="107" spans="1:3" x14ac:dyDescent="0.25">
      <c r="A107">
        <v>1500</v>
      </c>
      <c r="B107">
        <v>1500</v>
      </c>
      <c r="C107">
        <v>270</v>
      </c>
    </row>
    <row r="108" spans="1:3" x14ac:dyDescent="0.25">
      <c r="A108">
        <v>1583</v>
      </c>
      <c r="B108">
        <v>1583</v>
      </c>
      <c r="C108">
        <v>280</v>
      </c>
    </row>
    <row r="109" spans="1:3" x14ac:dyDescent="0.25">
      <c r="A109">
        <v>1668</v>
      </c>
      <c r="B109">
        <v>1668</v>
      </c>
      <c r="C109">
        <v>290</v>
      </c>
    </row>
    <row r="110" spans="1:3" x14ac:dyDescent="0.25">
      <c r="A110">
        <v>1755</v>
      </c>
      <c r="B110">
        <v>1755</v>
      </c>
      <c r="C110">
        <v>300</v>
      </c>
    </row>
    <row r="111" spans="1:3" x14ac:dyDescent="0.25">
      <c r="A111">
        <v>1845</v>
      </c>
      <c r="B111">
        <v>1845</v>
      </c>
      <c r="C111">
        <v>310</v>
      </c>
    </row>
    <row r="112" spans="1:3" x14ac:dyDescent="0.25">
      <c r="A112">
        <v>1926</v>
      </c>
      <c r="B112">
        <v>1926</v>
      </c>
      <c r="C112">
        <v>320</v>
      </c>
    </row>
    <row r="113" spans="1:3" x14ac:dyDescent="0.25">
      <c r="A113">
        <v>2018</v>
      </c>
      <c r="B113">
        <v>2018</v>
      </c>
      <c r="C113">
        <v>330</v>
      </c>
    </row>
    <row r="114" spans="1:3" x14ac:dyDescent="0.25">
      <c r="A114">
        <v>2110</v>
      </c>
      <c r="B114">
        <v>2110</v>
      </c>
      <c r="C114">
        <v>340</v>
      </c>
    </row>
    <row r="115" spans="1:3" x14ac:dyDescent="0.25">
      <c r="A115">
        <v>2204</v>
      </c>
      <c r="B115">
        <v>2204</v>
      </c>
      <c r="C115">
        <v>350</v>
      </c>
    </row>
    <row r="116" spans="1:3" x14ac:dyDescent="0.25">
      <c r="A116">
        <v>2298</v>
      </c>
      <c r="B116">
        <v>2298</v>
      </c>
      <c r="C116">
        <v>360</v>
      </c>
    </row>
    <row r="117" spans="1:3" x14ac:dyDescent="0.25">
      <c r="A117">
        <v>2388</v>
      </c>
      <c r="B117">
        <v>2388</v>
      </c>
      <c r="C117">
        <v>370</v>
      </c>
    </row>
    <row r="118" spans="1:3" x14ac:dyDescent="0.25">
      <c r="A118">
        <v>2480</v>
      </c>
      <c r="B118">
        <v>2480</v>
      </c>
      <c r="C118">
        <v>380</v>
      </c>
    </row>
    <row r="119" spans="1:3" x14ac:dyDescent="0.25">
      <c r="A119">
        <v>2575</v>
      </c>
      <c r="B119">
        <v>2575</v>
      </c>
      <c r="C119">
        <v>390</v>
      </c>
    </row>
    <row r="120" spans="1:3" x14ac:dyDescent="0.25">
      <c r="A120">
        <v>2670</v>
      </c>
      <c r="B120">
        <v>2670</v>
      </c>
      <c r="C120">
        <v>400</v>
      </c>
    </row>
    <row r="121" spans="1:3" x14ac:dyDescent="0.25">
      <c r="A121">
        <v>2765</v>
      </c>
      <c r="B121">
        <v>2765</v>
      </c>
      <c r="C121">
        <v>410</v>
      </c>
    </row>
    <row r="122" spans="1:3" x14ac:dyDescent="0.25">
      <c r="A122">
        <v>2862</v>
      </c>
      <c r="B122">
        <v>2862</v>
      </c>
      <c r="C122">
        <v>420</v>
      </c>
    </row>
    <row r="123" spans="1:3" x14ac:dyDescent="0.25">
      <c r="A123">
        <v>2960</v>
      </c>
      <c r="B123">
        <v>2960</v>
      </c>
      <c r="C123">
        <v>430</v>
      </c>
    </row>
    <row r="124" spans="1:3" x14ac:dyDescent="0.25">
      <c r="A124">
        <v>3060</v>
      </c>
      <c r="B124">
        <v>3060</v>
      </c>
      <c r="C124">
        <v>440</v>
      </c>
    </row>
    <row r="125" spans="1:3" x14ac:dyDescent="0.25">
      <c r="A125">
        <v>3150</v>
      </c>
      <c r="B125">
        <v>3150</v>
      </c>
      <c r="C125">
        <v>450</v>
      </c>
    </row>
    <row r="126" spans="1:3" x14ac:dyDescent="0.25">
      <c r="A126">
        <v>3620</v>
      </c>
      <c r="B126">
        <v>3620</v>
      </c>
      <c r="C126">
        <v>500</v>
      </c>
    </row>
    <row r="127" spans="1:3" x14ac:dyDescent="0.25">
      <c r="A127">
        <v>4070</v>
      </c>
      <c r="B127">
        <v>4070</v>
      </c>
      <c r="C127">
        <v>550</v>
      </c>
    </row>
    <row r="128" spans="1:3" x14ac:dyDescent="0.25">
      <c r="A128">
        <v>4480</v>
      </c>
      <c r="B128">
        <v>4480</v>
      </c>
      <c r="C128">
        <v>600</v>
      </c>
    </row>
    <row r="129" spans="1:3" x14ac:dyDescent="0.25">
      <c r="A129">
        <v>5380</v>
      </c>
      <c r="B129">
        <v>5380</v>
      </c>
      <c r="C129">
        <v>700</v>
      </c>
    </row>
    <row r="130" spans="1:3" x14ac:dyDescent="0.25">
      <c r="A130">
        <v>6280</v>
      </c>
      <c r="B130">
        <v>6280</v>
      </c>
      <c r="C130">
        <v>800</v>
      </c>
    </row>
    <row r="131" spans="1:3" x14ac:dyDescent="0.25">
      <c r="A131">
        <v>7280</v>
      </c>
      <c r="B131">
        <v>7280</v>
      </c>
      <c r="C131">
        <v>900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G30" sqref="G30"/>
    </sheetView>
  </sheetViews>
  <sheetFormatPr defaultRowHeight="15" x14ac:dyDescent="0.25"/>
  <cols>
    <col min="1" max="2" width="10" customWidth="1"/>
    <col min="3" max="3" width="14.7109375" customWidth="1"/>
  </cols>
  <sheetData>
    <row r="1" spans="1:5" ht="30" x14ac:dyDescent="0.25">
      <c r="A1" s="2" t="s">
        <v>52</v>
      </c>
      <c r="B1" s="10" t="s">
        <v>53</v>
      </c>
      <c r="C1" s="2" t="s">
        <v>51</v>
      </c>
    </row>
    <row r="2" spans="1:5" x14ac:dyDescent="0.25">
      <c r="A2">
        <v>1</v>
      </c>
      <c r="B2" s="12"/>
      <c r="C2" t="s">
        <v>54</v>
      </c>
    </row>
    <row r="3" spans="1:5" x14ac:dyDescent="0.25">
      <c r="A3">
        <v>1</v>
      </c>
      <c r="B3" s="12"/>
      <c r="C3" t="s">
        <v>55</v>
      </c>
    </row>
    <row r="4" spans="1:5" x14ac:dyDescent="0.25">
      <c r="A4">
        <v>8</v>
      </c>
      <c r="B4" s="12"/>
      <c r="C4" t="s">
        <v>56</v>
      </c>
    </row>
    <row r="5" spans="1:5" x14ac:dyDescent="0.25">
      <c r="A5">
        <v>14</v>
      </c>
      <c r="B5" s="12"/>
      <c r="C5" t="s">
        <v>57</v>
      </c>
    </row>
    <row r="6" spans="1:5" x14ac:dyDescent="0.25">
      <c r="A6">
        <v>35</v>
      </c>
      <c r="B6" s="12"/>
      <c r="C6" t="s">
        <v>58</v>
      </c>
    </row>
    <row r="7" spans="1:5" x14ac:dyDescent="0.25">
      <c r="A7">
        <v>216</v>
      </c>
      <c r="B7">
        <v>172</v>
      </c>
      <c r="C7" t="s">
        <v>59</v>
      </c>
      <c r="E7" s="13"/>
    </row>
    <row r="8" spans="1:5" x14ac:dyDescent="0.25">
      <c r="A8">
        <v>428</v>
      </c>
      <c r="B8">
        <v>342</v>
      </c>
      <c r="C8" t="s">
        <v>60</v>
      </c>
      <c r="E8" s="13"/>
    </row>
    <row r="9" spans="1:5" x14ac:dyDescent="0.25">
      <c r="A9">
        <v>720</v>
      </c>
      <c r="B9">
        <v>576</v>
      </c>
      <c r="C9" t="s">
        <v>61</v>
      </c>
      <c r="E9" s="13"/>
    </row>
    <row r="10" spans="1:5" x14ac:dyDescent="0.25">
      <c r="A10">
        <v>2640</v>
      </c>
      <c r="B10">
        <v>2112</v>
      </c>
      <c r="C10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BE4CD-21A6-4D24-8A6A-7D6B2C60E0A6}">
  <dimension ref="A1:AB50"/>
  <sheetViews>
    <sheetView topLeftCell="A31" workbookViewId="0">
      <selection activeCell="K48" sqref="K48"/>
    </sheetView>
  </sheetViews>
  <sheetFormatPr defaultRowHeight="15" x14ac:dyDescent="0.25"/>
  <cols>
    <col min="1" max="1" width="6.7109375" customWidth="1"/>
    <col min="2" max="3" width="2.7109375" customWidth="1"/>
    <col min="4" max="4" width="15.7109375" customWidth="1"/>
    <col min="5" max="5" width="17.7109375" customWidth="1"/>
    <col min="6" max="6" width="2.7109375" customWidth="1"/>
    <col min="7" max="7" width="13.7109375" customWidth="1"/>
    <col min="8" max="8" width="13.7109375" style="62" customWidth="1"/>
    <col min="9" max="9" width="2.7109375" customWidth="1"/>
    <col min="10" max="10" width="13.7109375" customWidth="1"/>
    <col min="11" max="11" width="13.7109375" style="62" customWidth="1"/>
    <col min="12" max="12" width="2.7109375" customWidth="1"/>
    <col min="13" max="13" width="21.42578125" style="63" customWidth="1"/>
    <col min="14" max="14" width="13.7109375" customWidth="1"/>
    <col min="15" max="15" width="13.7109375" style="62" customWidth="1"/>
    <col min="16" max="16" width="2.7109375" style="64" customWidth="1"/>
    <col min="18" max="26" width="9.28515625" bestFit="1" customWidth="1"/>
    <col min="27" max="27" width="10.28515625" bestFit="1" customWidth="1"/>
  </cols>
  <sheetData>
    <row r="1" spans="1:28" s="18" customFormat="1" ht="31.5" customHeight="1" thickBot="1" x14ac:dyDescent="0.3">
      <c r="A1" s="17"/>
      <c r="D1" s="19">
        <v>15</v>
      </c>
      <c r="E1" s="19">
        <v>17</v>
      </c>
      <c r="G1" s="19">
        <v>13</v>
      </c>
      <c r="H1" s="19">
        <v>13</v>
      </c>
      <c r="J1" s="19">
        <v>13</v>
      </c>
      <c r="K1" s="19">
        <v>13</v>
      </c>
      <c r="M1" s="19">
        <v>13</v>
      </c>
      <c r="N1" s="19">
        <v>13</v>
      </c>
      <c r="O1" s="19">
        <v>13</v>
      </c>
      <c r="P1" s="20"/>
    </row>
    <row r="2" spans="1:28" s="18" customFormat="1" ht="15" customHeight="1" thickBot="1" x14ac:dyDescent="0.3">
      <c r="M2" s="21"/>
      <c r="P2" s="20"/>
    </row>
    <row r="3" spans="1:28" s="18" customFormat="1" ht="15" customHeight="1" x14ac:dyDescent="0.25">
      <c r="A3" s="19"/>
      <c r="C3" s="22"/>
      <c r="D3" s="23"/>
      <c r="E3" s="23"/>
      <c r="F3" s="24"/>
      <c r="G3" s="23"/>
      <c r="H3" s="23"/>
      <c r="I3" s="24"/>
      <c r="J3" s="23"/>
      <c r="K3" s="23"/>
      <c r="L3" s="24"/>
      <c r="M3" s="25"/>
      <c r="N3" s="23"/>
      <c r="O3" s="23"/>
      <c r="P3" s="26"/>
    </row>
    <row r="4" spans="1:28" s="18" customFormat="1" ht="33.75" customHeight="1" x14ac:dyDescent="0.25">
      <c r="A4" s="19"/>
      <c r="C4" s="27"/>
      <c r="D4" s="28"/>
      <c r="E4" s="28"/>
      <c r="F4" s="20"/>
      <c r="G4" s="28"/>
      <c r="H4" s="28"/>
      <c r="I4" s="20"/>
      <c r="J4" s="28"/>
      <c r="K4" s="28"/>
      <c r="L4" s="20"/>
      <c r="M4" s="29"/>
      <c r="N4" s="28"/>
      <c r="O4" s="28"/>
      <c r="P4" s="30"/>
      <c r="R4" s="31">
        <v>1</v>
      </c>
      <c r="S4" s="32">
        <v>1</v>
      </c>
      <c r="T4" s="33">
        <v>1</v>
      </c>
      <c r="U4" s="34">
        <v>1</v>
      </c>
      <c r="V4" s="35">
        <v>1</v>
      </c>
      <c r="W4" s="36">
        <v>1</v>
      </c>
      <c r="X4" s="37">
        <v>0.25</v>
      </c>
      <c r="Y4" s="38">
        <v>0.25</v>
      </c>
      <c r="Z4" s="39">
        <v>0.25</v>
      </c>
      <c r="AA4" s="40">
        <v>0.25</v>
      </c>
      <c r="AB4" s="31"/>
    </row>
    <row r="5" spans="1:28" s="18" customFormat="1" ht="15" customHeight="1" x14ac:dyDescent="0.25">
      <c r="A5" s="19"/>
      <c r="C5" s="27"/>
      <c r="D5" s="28"/>
      <c r="E5" s="28"/>
      <c r="F5" s="20"/>
      <c r="G5" s="28"/>
      <c r="H5" s="28"/>
      <c r="I5" s="20"/>
      <c r="J5" s="28"/>
      <c r="K5" s="28"/>
      <c r="L5" s="20"/>
      <c r="M5" s="29"/>
      <c r="N5" s="28"/>
      <c r="O5" s="28"/>
      <c r="P5" s="30"/>
    </row>
    <row r="6" spans="1:28" s="18" customFormat="1" ht="15" customHeight="1" x14ac:dyDescent="0.25">
      <c r="A6" s="19"/>
      <c r="C6" s="27"/>
      <c r="D6" s="41" t="s">
        <v>65</v>
      </c>
      <c r="E6" s="42"/>
      <c r="F6" s="20"/>
      <c r="G6" s="43"/>
      <c r="H6" s="43"/>
      <c r="I6" s="20"/>
      <c r="J6" s="43"/>
      <c r="K6" s="43"/>
      <c r="L6" s="20"/>
      <c r="M6" s="44"/>
      <c r="N6" s="43"/>
      <c r="O6" s="43"/>
      <c r="P6" s="45"/>
    </row>
    <row r="7" spans="1:28" s="18" customFormat="1" ht="15" customHeight="1" x14ac:dyDescent="0.25">
      <c r="A7" s="19"/>
      <c r="C7" s="27"/>
      <c r="D7" s="43" t="s">
        <v>66</v>
      </c>
      <c r="E7" s="42"/>
      <c r="F7" s="20"/>
      <c r="G7" s="43"/>
      <c r="H7" s="43"/>
      <c r="I7" s="20"/>
      <c r="J7" s="43"/>
      <c r="K7" s="43"/>
      <c r="L7" s="20"/>
      <c r="M7" s="44"/>
      <c r="N7" s="43"/>
      <c r="O7" s="43"/>
      <c r="P7" s="45"/>
    </row>
    <row r="8" spans="1:28" s="18" customFormat="1" ht="15" customHeight="1" x14ac:dyDescent="0.25">
      <c r="A8" s="19"/>
      <c r="C8" s="27"/>
      <c r="D8" s="43" t="s">
        <v>66</v>
      </c>
      <c r="E8" s="42"/>
      <c r="F8" s="20"/>
      <c r="G8" s="43"/>
      <c r="H8" s="43"/>
      <c r="I8" s="20"/>
      <c r="J8" s="43"/>
      <c r="K8" s="43"/>
      <c r="L8" s="20"/>
      <c r="M8" s="44"/>
      <c r="N8" s="43"/>
      <c r="O8" s="43"/>
      <c r="P8" s="30"/>
    </row>
    <row r="9" spans="1:28" s="18" customFormat="1" ht="15" customHeight="1" x14ac:dyDescent="0.25">
      <c r="A9" s="19"/>
      <c r="C9" s="27"/>
      <c r="D9" s="43" t="s">
        <v>66</v>
      </c>
      <c r="E9" s="42"/>
      <c r="F9" s="20"/>
      <c r="G9" s="43"/>
      <c r="H9" s="43"/>
      <c r="I9" s="20"/>
      <c r="J9" s="43"/>
      <c r="K9" s="43"/>
      <c r="L9" s="20"/>
      <c r="M9" s="44"/>
      <c r="N9" s="43"/>
      <c r="O9" s="43"/>
      <c r="P9" s="45"/>
    </row>
    <row r="10" spans="1:28" s="18" customFormat="1" ht="15" customHeight="1" x14ac:dyDescent="0.25">
      <c r="A10" s="19"/>
      <c r="C10" s="27"/>
      <c r="D10" s="43"/>
      <c r="E10" s="42"/>
      <c r="F10" s="20"/>
      <c r="G10" s="43"/>
      <c r="H10" s="43"/>
      <c r="I10" s="20"/>
      <c r="J10" s="43"/>
      <c r="K10" s="43"/>
      <c r="L10" s="20"/>
      <c r="M10" s="44"/>
      <c r="N10" s="43"/>
      <c r="O10" s="43"/>
      <c r="P10" s="45"/>
    </row>
    <row r="11" spans="1:28" s="18" customFormat="1" ht="15" customHeight="1" x14ac:dyDescent="0.25">
      <c r="A11" s="19"/>
      <c r="C11" s="27"/>
      <c r="D11" s="43"/>
      <c r="E11" s="42"/>
      <c r="F11" s="20"/>
      <c r="G11" s="43"/>
      <c r="H11" s="43"/>
      <c r="I11" s="20"/>
      <c r="J11" s="43"/>
      <c r="K11" s="43"/>
      <c r="L11" s="20"/>
      <c r="M11" s="44"/>
      <c r="N11" s="43"/>
      <c r="O11" s="43"/>
      <c r="P11" s="45"/>
    </row>
    <row r="12" spans="1:28" s="18" customFormat="1" ht="15" customHeight="1" x14ac:dyDescent="0.25">
      <c r="A12" s="19"/>
      <c r="C12" s="27"/>
      <c r="D12" s="43" t="s">
        <v>67</v>
      </c>
      <c r="E12" s="42"/>
      <c r="F12" s="20"/>
      <c r="G12" s="43"/>
      <c r="H12" s="43"/>
      <c r="I12" s="20"/>
      <c r="J12" s="43"/>
      <c r="K12" s="43"/>
      <c r="L12" s="20"/>
      <c r="M12" s="44"/>
      <c r="N12" s="43"/>
      <c r="O12" s="43"/>
      <c r="P12" s="45"/>
    </row>
    <row r="13" spans="1:28" s="18" customFormat="1" ht="15" customHeight="1" x14ac:dyDescent="0.25">
      <c r="A13" s="19"/>
      <c r="C13" s="27"/>
      <c r="D13" s="43" t="s">
        <v>68</v>
      </c>
      <c r="E13" s="42"/>
      <c r="F13" s="20"/>
      <c r="G13" s="43"/>
      <c r="H13" s="43"/>
      <c r="I13" s="20"/>
      <c r="J13" s="43"/>
      <c r="K13" s="43"/>
      <c r="L13" s="20"/>
      <c r="M13" s="44"/>
      <c r="N13" s="46" t="s">
        <v>69</v>
      </c>
      <c r="O13" s="47"/>
      <c r="P13" s="45"/>
    </row>
    <row r="14" spans="1:28" s="18" customFormat="1" ht="15" customHeight="1" x14ac:dyDescent="0.25">
      <c r="A14" s="19"/>
      <c r="C14" s="27"/>
      <c r="D14" s="28"/>
      <c r="E14" s="28"/>
      <c r="F14" s="20"/>
      <c r="G14" s="43"/>
      <c r="H14" s="43"/>
      <c r="I14" s="20"/>
      <c r="J14" s="43"/>
      <c r="K14" s="43"/>
      <c r="L14" s="20"/>
      <c r="M14" s="43"/>
      <c r="N14" s="43"/>
      <c r="O14" s="43"/>
      <c r="P14" s="30"/>
    </row>
    <row r="15" spans="1:28" s="18" customFormat="1" ht="18" customHeight="1" x14ac:dyDescent="0.25">
      <c r="A15" s="19"/>
      <c r="C15" s="27"/>
      <c r="D15" s="70" t="s">
        <v>70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2"/>
      <c r="P15" s="48"/>
    </row>
    <row r="16" spans="1:28" s="18" customFormat="1" ht="23.25" customHeight="1" x14ac:dyDescent="0.25">
      <c r="A16" s="19"/>
      <c r="C16" s="27"/>
      <c r="D16" s="7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5"/>
      <c r="P16" s="48"/>
    </row>
    <row r="17" spans="1:16" s="18" customFormat="1" ht="21.95" customHeight="1" x14ac:dyDescent="0.25">
      <c r="A17" s="19">
        <v>22</v>
      </c>
      <c r="C17" s="27"/>
      <c r="D17" s="76" t="s">
        <v>71</v>
      </c>
      <c r="E17" s="77"/>
      <c r="F17" s="20"/>
      <c r="G17" s="76" t="s">
        <v>72</v>
      </c>
      <c r="H17" s="77"/>
      <c r="I17" s="20"/>
      <c r="J17" s="76" t="s">
        <v>73</v>
      </c>
      <c r="K17" s="77"/>
      <c r="L17" s="20"/>
      <c r="M17" s="78" t="s">
        <v>74</v>
      </c>
      <c r="N17" s="76" t="s">
        <v>75</v>
      </c>
      <c r="O17" s="77"/>
      <c r="P17" s="48"/>
    </row>
    <row r="18" spans="1:16" s="18" customFormat="1" ht="80.099999999999994" customHeight="1" x14ac:dyDescent="0.25">
      <c r="A18" s="19">
        <v>80</v>
      </c>
      <c r="C18" s="27"/>
      <c r="D18" s="49" t="s">
        <v>76</v>
      </c>
      <c r="E18" s="49" t="s">
        <v>77</v>
      </c>
      <c r="F18" s="20"/>
      <c r="G18" s="49" t="s">
        <v>78</v>
      </c>
      <c r="H18" s="49" t="s">
        <v>79</v>
      </c>
      <c r="I18" s="20"/>
      <c r="J18" s="49" t="s">
        <v>78</v>
      </c>
      <c r="K18" s="49" t="s">
        <v>79</v>
      </c>
      <c r="L18" s="20"/>
      <c r="M18" s="79"/>
      <c r="N18" s="49" t="s">
        <v>80</v>
      </c>
      <c r="O18" s="49" t="s">
        <v>81</v>
      </c>
      <c r="P18" s="48"/>
    </row>
    <row r="19" spans="1:16" s="50" customFormat="1" ht="15" customHeight="1" x14ac:dyDescent="0.25">
      <c r="A19" s="19"/>
      <c r="C19" s="51"/>
      <c r="D19" s="52"/>
      <c r="E19" s="52"/>
      <c r="H19" s="52"/>
      <c r="K19" s="52"/>
      <c r="M19" s="52"/>
      <c r="O19" s="52"/>
      <c r="P19" s="53"/>
    </row>
    <row r="20" spans="1:16" s="18" customFormat="1" ht="24.95" customHeight="1" x14ac:dyDescent="0.25">
      <c r="A20" s="19"/>
      <c r="C20" s="27"/>
      <c r="D20" s="54" t="s">
        <v>82</v>
      </c>
      <c r="E20" s="55">
        <v>362.02</v>
      </c>
      <c r="F20" s="20"/>
      <c r="G20" s="47">
        <v>360.83</v>
      </c>
      <c r="H20" s="34">
        <f>$E20-G20</f>
        <v>1.1899999999999977</v>
      </c>
      <c r="I20" s="20"/>
      <c r="J20" s="47">
        <v>361.06</v>
      </c>
      <c r="K20" s="34">
        <f>$E20-J20</f>
        <v>0.95999999999997954</v>
      </c>
      <c r="L20" s="20"/>
      <c r="M20" s="55">
        <v>0.5</v>
      </c>
      <c r="N20" s="34">
        <f>E20-G20-M20</f>
        <v>0.68999999999999773</v>
      </c>
      <c r="O20" s="56" t="str">
        <f>IF(N20&gt;0,"NO","YES")</f>
        <v>NO</v>
      </c>
      <c r="P20" s="57"/>
    </row>
    <row r="21" spans="1:16" s="18" customFormat="1" ht="24.95" customHeight="1" x14ac:dyDescent="0.25">
      <c r="A21" s="19"/>
      <c r="C21" s="27"/>
      <c r="D21" s="54" t="s">
        <v>83</v>
      </c>
      <c r="E21" s="55">
        <v>362.32</v>
      </c>
      <c r="F21" s="20"/>
      <c r="G21" s="47">
        <v>361.23</v>
      </c>
      <c r="H21" s="34">
        <f t="shared" ref="H21:H36" si="0">$E21-G21</f>
        <v>1.089999999999975</v>
      </c>
      <c r="I21" s="20"/>
      <c r="J21" s="47">
        <v>361.38</v>
      </c>
      <c r="K21" s="34">
        <f t="shared" ref="K21:K36" si="1">$E21-J21</f>
        <v>0.93999999999999773</v>
      </c>
      <c r="L21" s="20"/>
      <c r="M21" s="34">
        <v>0.5</v>
      </c>
      <c r="N21" s="34">
        <f t="shared" ref="N21:N36" si="2">E21-G21-M21</f>
        <v>0.58999999999997499</v>
      </c>
      <c r="O21" s="56" t="str">
        <f t="shared" ref="O21:O36" si="3">IF(N21&gt;0,"NO","YES")</f>
        <v>NO</v>
      </c>
      <c r="P21" s="57"/>
    </row>
    <row r="22" spans="1:16" s="18" customFormat="1" ht="24.95" customHeight="1" x14ac:dyDescent="0.25">
      <c r="A22" s="19"/>
      <c r="C22" s="27"/>
      <c r="D22" s="54" t="s">
        <v>84</v>
      </c>
      <c r="E22" s="55">
        <v>361.87</v>
      </c>
      <c r="F22" s="20"/>
      <c r="G22" s="47">
        <v>361.38</v>
      </c>
      <c r="H22" s="34">
        <f t="shared" si="0"/>
        <v>0.49000000000000909</v>
      </c>
      <c r="I22" s="20"/>
      <c r="J22" s="47">
        <v>362.44</v>
      </c>
      <c r="K22" s="34">
        <f t="shared" si="1"/>
        <v>-0.56999999999999318</v>
      </c>
      <c r="L22" s="20"/>
      <c r="M22" s="34">
        <f t="shared" ref="M22:M36" si="4">M$20</f>
        <v>0.5</v>
      </c>
      <c r="N22" s="34">
        <f t="shared" si="2"/>
        <v>-9.9999999999909051E-3</v>
      </c>
      <c r="O22" s="56" t="str">
        <f t="shared" si="3"/>
        <v>YES</v>
      </c>
      <c r="P22" s="57"/>
    </row>
    <row r="23" spans="1:16" s="18" customFormat="1" ht="24.95" customHeight="1" x14ac:dyDescent="0.25">
      <c r="A23" s="19"/>
      <c r="C23" s="27"/>
      <c r="D23" s="54" t="s">
        <v>85</v>
      </c>
      <c r="E23" s="55">
        <v>364.97</v>
      </c>
      <c r="F23" s="20"/>
      <c r="G23" s="47">
        <v>364.06</v>
      </c>
      <c r="H23" s="34">
        <f t="shared" si="0"/>
        <v>0.91000000000002501</v>
      </c>
      <c r="I23" s="20"/>
      <c r="J23" s="47">
        <v>364.29</v>
      </c>
      <c r="K23" s="34">
        <f t="shared" si="1"/>
        <v>0.68000000000000682</v>
      </c>
      <c r="L23" s="20"/>
      <c r="M23" s="34">
        <v>0.5</v>
      </c>
      <c r="N23" s="34">
        <f t="shared" si="2"/>
        <v>0.41000000000002501</v>
      </c>
      <c r="O23" s="56" t="str">
        <f t="shared" si="3"/>
        <v>NO</v>
      </c>
      <c r="P23" s="57"/>
    </row>
    <row r="24" spans="1:16" s="18" customFormat="1" ht="24.95" customHeight="1" x14ac:dyDescent="0.25">
      <c r="A24" s="19"/>
      <c r="C24" s="27"/>
      <c r="D24" s="54" t="s">
        <v>86</v>
      </c>
      <c r="E24" s="55">
        <v>365.52</v>
      </c>
      <c r="F24" s="20"/>
      <c r="G24" s="47">
        <v>364.06</v>
      </c>
      <c r="H24" s="34">
        <f t="shared" si="0"/>
        <v>1.4599999999999795</v>
      </c>
      <c r="I24" s="20"/>
      <c r="J24" s="47">
        <v>364.29</v>
      </c>
      <c r="K24" s="34">
        <f t="shared" si="1"/>
        <v>1.2299999999999613</v>
      </c>
      <c r="L24" s="20"/>
      <c r="M24" s="34">
        <f t="shared" si="4"/>
        <v>0.5</v>
      </c>
      <c r="N24" s="34">
        <f t="shared" si="2"/>
        <v>0.95999999999997954</v>
      </c>
      <c r="O24" s="56" t="str">
        <f t="shared" si="3"/>
        <v>NO</v>
      </c>
      <c r="P24" s="57"/>
    </row>
    <row r="25" spans="1:16" s="18" customFormat="1" ht="24.95" customHeight="1" x14ac:dyDescent="0.25">
      <c r="A25" s="19"/>
      <c r="C25" s="27"/>
      <c r="D25" s="54" t="s">
        <v>87</v>
      </c>
      <c r="E25" s="55">
        <v>366.62</v>
      </c>
      <c r="F25" s="20"/>
      <c r="G25" s="47">
        <v>366.04</v>
      </c>
      <c r="H25" s="34">
        <f t="shared" si="0"/>
        <v>0.57999999999998408</v>
      </c>
      <c r="I25" s="20"/>
      <c r="J25" s="47">
        <v>366.48</v>
      </c>
      <c r="K25" s="34">
        <f t="shared" si="1"/>
        <v>0.13999999999998636</v>
      </c>
      <c r="L25" s="20"/>
      <c r="M25" s="34">
        <v>0.5</v>
      </c>
      <c r="N25" s="34">
        <f t="shared" si="2"/>
        <v>7.9999999999984084E-2</v>
      </c>
      <c r="O25" s="56" t="str">
        <f t="shared" si="3"/>
        <v>NO</v>
      </c>
      <c r="P25" s="57"/>
    </row>
    <row r="26" spans="1:16" s="18" customFormat="1" ht="24.95" customHeight="1" x14ac:dyDescent="0.25">
      <c r="A26" s="19"/>
      <c r="C26" s="27"/>
      <c r="D26" s="54" t="s">
        <v>88</v>
      </c>
      <c r="E26" s="55">
        <v>367.77</v>
      </c>
      <c r="F26" s="20"/>
      <c r="G26" s="47">
        <v>366.04</v>
      </c>
      <c r="H26" s="34">
        <f t="shared" si="0"/>
        <v>1.7299999999999613</v>
      </c>
      <c r="I26" s="20"/>
      <c r="J26" s="47">
        <v>366.48</v>
      </c>
      <c r="K26" s="34">
        <f t="shared" si="1"/>
        <v>1.2899999999999636</v>
      </c>
      <c r="L26" s="20"/>
      <c r="M26" s="34">
        <f t="shared" si="4"/>
        <v>0.5</v>
      </c>
      <c r="N26" s="34">
        <f t="shared" si="2"/>
        <v>1.2299999999999613</v>
      </c>
      <c r="O26" s="56" t="str">
        <f t="shared" si="3"/>
        <v>NO</v>
      </c>
      <c r="P26" s="57"/>
    </row>
    <row r="27" spans="1:16" s="18" customFormat="1" ht="24.95" customHeight="1" x14ac:dyDescent="0.25">
      <c r="A27" s="19"/>
      <c r="C27" s="27"/>
      <c r="D27" s="54" t="s">
        <v>89</v>
      </c>
      <c r="E27" s="55">
        <v>368.67</v>
      </c>
      <c r="F27" s="20"/>
      <c r="G27" s="47">
        <v>367.16</v>
      </c>
      <c r="H27" s="34">
        <f t="shared" si="0"/>
        <v>1.5099999999999909</v>
      </c>
      <c r="I27" s="20"/>
      <c r="J27" s="47">
        <v>367.68</v>
      </c>
      <c r="K27" s="34">
        <f t="shared" si="1"/>
        <v>0.99000000000000909</v>
      </c>
      <c r="L27" s="20"/>
      <c r="M27" s="34">
        <f t="shared" si="4"/>
        <v>0.5</v>
      </c>
      <c r="N27" s="34">
        <f t="shared" si="2"/>
        <v>1.0099999999999909</v>
      </c>
      <c r="O27" s="56" t="str">
        <f t="shared" si="3"/>
        <v>NO</v>
      </c>
      <c r="P27" s="57"/>
    </row>
    <row r="28" spans="1:16" s="18" customFormat="1" ht="24.95" customHeight="1" x14ac:dyDescent="0.25">
      <c r="A28" s="19"/>
      <c r="C28" s="27"/>
      <c r="D28" s="54" t="s">
        <v>90</v>
      </c>
      <c r="E28" s="55">
        <v>368.97</v>
      </c>
      <c r="F28" s="20"/>
      <c r="G28" s="47">
        <v>367.82</v>
      </c>
      <c r="H28" s="34">
        <f t="shared" si="0"/>
        <v>1.1500000000000341</v>
      </c>
      <c r="I28" s="20"/>
      <c r="J28" s="47">
        <v>367.68</v>
      </c>
      <c r="K28" s="34">
        <f t="shared" si="1"/>
        <v>1.2900000000000205</v>
      </c>
      <c r="L28" s="20"/>
      <c r="M28" s="34">
        <f t="shared" si="4"/>
        <v>0.5</v>
      </c>
      <c r="N28" s="34">
        <f t="shared" si="2"/>
        <v>0.65000000000003411</v>
      </c>
      <c r="O28" s="56" t="str">
        <f t="shared" si="3"/>
        <v>NO</v>
      </c>
      <c r="P28" s="57"/>
    </row>
    <row r="29" spans="1:16" s="18" customFormat="1" ht="24.95" customHeight="1" x14ac:dyDescent="0.25">
      <c r="A29" s="19"/>
      <c r="C29" s="27"/>
      <c r="D29" s="54" t="s">
        <v>91</v>
      </c>
      <c r="E29" s="55">
        <v>367.8</v>
      </c>
      <c r="F29" s="20"/>
      <c r="G29" s="47">
        <v>367.68</v>
      </c>
      <c r="H29" s="34">
        <f t="shared" si="0"/>
        <v>0.12000000000000455</v>
      </c>
      <c r="I29" s="20"/>
      <c r="J29" s="47">
        <v>366.48</v>
      </c>
      <c r="K29" s="34">
        <f t="shared" si="1"/>
        <v>1.3199999999999932</v>
      </c>
      <c r="L29" s="20"/>
      <c r="M29" s="34">
        <f t="shared" si="4"/>
        <v>0.5</v>
      </c>
      <c r="N29" s="34">
        <f t="shared" si="2"/>
        <v>-0.37999999999999545</v>
      </c>
      <c r="O29" s="56" t="str">
        <f t="shared" si="3"/>
        <v>YES</v>
      </c>
      <c r="P29" s="57"/>
    </row>
    <row r="30" spans="1:16" s="18" customFormat="1" ht="24.95" customHeight="1" x14ac:dyDescent="0.25">
      <c r="A30" s="19"/>
      <c r="C30" s="27"/>
      <c r="D30" s="54" t="s">
        <v>92</v>
      </c>
      <c r="E30" s="55">
        <v>367.42</v>
      </c>
      <c r="F30" s="20"/>
      <c r="G30" s="47">
        <v>367.68</v>
      </c>
      <c r="H30" s="34">
        <f t="shared" si="0"/>
        <v>-0.25999999999999091</v>
      </c>
      <c r="I30" s="20"/>
      <c r="J30" s="47">
        <v>366.48</v>
      </c>
      <c r="K30" s="34">
        <f t="shared" si="1"/>
        <v>0.93999999999999773</v>
      </c>
      <c r="L30" s="20"/>
      <c r="M30" s="34">
        <f t="shared" si="4"/>
        <v>0.5</v>
      </c>
      <c r="N30" s="34">
        <f t="shared" si="2"/>
        <v>-0.75999999999999091</v>
      </c>
      <c r="O30" s="56" t="str">
        <f t="shared" si="3"/>
        <v>YES</v>
      </c>
      <c r="P30" s="57"/>
    </row>
    <row r="31" spans="1:16" s="18" customFormat="1" ht="24.95" customHeight="1" x14ac:dyDescent="0.25">
      <c r="A31" s="19"/>
      <c r="C31" s="27"/>
      <c r="D31" s="54" t="s">
        <v>93</v>
      </c>
      <c r="E31" s="55">
        <v>366.42</v>
      </c>
      <c r="F31" s="20"/>
      <c r="G31" s="47">
        <v>366.48</v>
      </c>
      <c r="H31" s="34">
        <f t="shared" si="0"/>
        <v>-6.0000000000002274E-2</v>
      </c>
      <c r="I31" s="20"/>
      <c r="J31" s="47">
        <v>365.14</v>
      </c>
      <c r="K31" s="34">
        <f t="shared" si="1"/>
        <v>1.2800000000000296</v>
      </c>
      <c r="L31" s="20"/>
      <c r="M31" s="34">
        <f t="shared" si="4"/>
        <v>0.5</v>
      </c>
      <c r="N31" s="34">
        <f t="shared" si="2"/>
        <v>-0.56000000000000227</v>
      </c>
      <c r="O31" s="56" t="str">
        <f t="shared" si="3"/>
        <v>YES</v>
      </c>
      <c r="P31" s="57"/>
    </row>
    <row r="32" spans="1:16" s="18" customFormat="1" ht="24.95" customHeight="1" x14ac:dyDescent="0.25">
      <c r="A32" s="19"/>
      <c r="C32" s="27"/>
      <c r="D32" s="54" t="s">
        <v>94</v>
      </c>
      <c r="E32" s="55">
        <v>365.52</v>
      </c>
      <c r="F32" s="20"/>
      <c r="G32" s="47">
        <v>364.29</v>
      </c>
      <c r="H32" s="34">
        <f t="shared" si="0"/>
        <v>1.2299999999999613</v>
      </c>
      <c r="I32" s="20"/>
      <c r="J32" s="47">
        <v>363.17</v>
      </c>
      <c r="K32" s="34">
        <f t="shared" si="1"/>
        <v>2.3499999999999659</v>
      </c>
      <c r="L32" s="20"/>
      <c r="M32" s="34">
        <f t="shared" si="4"/>
        <v>0.5</v>
      </c>
      <c r="N32" s="34">
        <f t="shared" si="2"/>
        <v>0.72999999999996135</v>
      </c>
      <c r="O32" s="56" t="str">
        <f t="shared" si="3"/>
        <v>NO</v>
      </c>
      <c r="P32" s="57"/>
    </row>
    <row r="33" spans="1:16" s="18" customFormat="1" ht="24.95" customHeight="1" x14ac:dyDescent="0.25">
      <c r="A33" s="19"/>
      <c r="C33" s="27"/>
      <c r="D33" s="54" t="s">
        <v>95</v>
      </c>
      <c r="E33" s="55">
        <v>364.52</v>
      </c>
      <c r="F33" s="20"/>
      <c r="G33" s="47">
        <v>364.06</v>
      </c>
      <c r="H33" s="34">
        <f t="shared" si="0"/>
        <v>0.45999999999997954</v>
      </c>
      <c r="I33" s="20"/>
      <c r="J33" s="47">
        <v>364.29</v>
      </c>
      <c r="K33" s="34">
        <f t="shared" si="1"/>
        <v>0.22999999999996135</v>
      </c>
      <c r="L33" s="20"/>
      <c r="M33" s="34">
        <f t="shared" si="4"/>
        <v>0.5</v>
      </c>
      <c r="N33" s="34">
        <f t="shared" si="2"/>
        <v>-4.0000000000020464E-2</v>
      </c>
      <c r="O33" s="56" t="str">
        <f t="shared" si="3"/>
        <v>YES</v>
      </c>
      <c r="P33" s="57"/>
    </row>
    <row r="34" spans="1:16" s="18" customFormat="1" ht="24.95" customHeight="1" x14ac:dyDescent="0.25">
      <c r="A34" s="19"/>
      <c r="C34" s="27"/>
      <c r="D34" s="54" t="s">
        <v>96</v>
      </c>
      <c r="E34" s="55">
        <v>372.67</v>
      </c>
      <c r="F34" s="20"/>
      <c r="G34" s="47">
        <v>372.67</v>
      </c>
      <c r="H34" s="34">
        <f t="shared" si="0"/>
        <v>0</v>
      </c>
      <c r="I34" s="20"/>
      <c r="J34" s="47">
        <v>372</v>
      </c>
      <c r="K34" s="34">
        <f t="shared" si="1"/>
        <v>0.67000000000001592</v>
      </c>
      <c r="L34" s="20"/>
      <c r="M34" s="34">
        <f t="shared" si="4"/>
        <v>0.5</v>
      </c>
      <c r="N34" s="34">
        <f t="shared" si="2"/>
        <v>-0.5</v>
      </c>
      <c r="O34" s="56" t="str">
        <f t="shared" si="3"/>
        <v>YES</v>
      </c>
      <c r="P34" s="57"/>
    </row>
    <row r="35" spans="1:16" s="18" customFormat="1" ht="24.95" customHeight="1" x14ac:dyDescent="0.25">
      <c r="A35" s="19"/>
      <c r="C35" s="27"/>
      <c r="D35" s="54" t="s">
        <v>97</v>
      </c>
      <c r="E35" s="55">
        <v>372.67</v>
      </c>
      <c r="F35" s="20"/>
      <c r="G35" s="47">
        <v>372.67</v>
      </c>
      <c r="H35" s="34">
        <f t="shared" si="0"/>
        <v>0</v>
      </c>
      <c r="I35" s="20"/>
      <c r="J35" s="47">
        <v>372</v>
      </c>
      <c r="K35" s="34">
        <f t="shared" si="1"/>
        <v>0.67000000000001592</v>
      </c>
      <c r="L35" s="20"/>
      <c r="M35" s="34">
        <f t="shared" si="4"/>
        <v>0.5</v>
      </c>
      <c r="N35" s="34">
        <f t="shared" si="2"/>
        <v>-0.5</v>
      </c>
      <c r="O35" s="56" t="str">
        <f t="shared" si="3"/>
        <v>YES</v>
      </c>
      <c r="P35" s="57"/>
    </row>
    <row r="36" spans="1:16" s="18" customFormat="1" ht="24.95" customHeight="1" x14ac:dyDescent="0.25">
      <c r="A36" s="19"/>
      <c r="C36" s="27"/>
      <c r="D36" s="54" t="s">
        <v>98</v>
      </c>
      <c r="E36" s="55">
        <v>367.92</v>
      </c>
      <c r="F36" s="20"/>
      <c r="G36" s="47">
        <v>372</v>
      </c>
      <c r="H36" s="34">
        <f t="shared" si="0"/>
        <v>-4.0799999999999841</v>
      </c>
      <c r="I36" s="20"/>
      <c r="J36" s="47">
        <v>367.62</v>
      </c>
      <c r="K36" s="34">
        <f t="shared" si="1"/>
        <v>0.30000000000001137</v>
      </c>
      <c r="L36" s="20"/>
      <c r="M36" s="34">
        <f t="shared" si="4"/>
        <v>0.5</v>
      </c>
      <c r="N36" s="34">
        <f t="shared" si="2"/>
        <v>-4.5799999999999841</v>
      </c>
      <c r="O36" s="56" t="str">
        <f t="shared" si="3"/>
        <v>YES</v>
      </c>
      <c r="P36" s="57"/>
    </row>
    <row r="37" spans="1:16" s="18" customFormat="1" ht="15" customHeight="1" thickBot="1" x14ac:dyDescent="0.3">
      <c r="A37" s="19"/>
      <c r="C37" s="58"/>
      <c r="D37" s="59"/>
      <c r="E37" s="59"/>
      <c r="F37" s="59"/>
      <c r="G37" s="59"/>
      <c r="H37" s="59"/>
      <c r="I37" s="59"/>
      <c r="J37" s="59"/>
      <c r="K37" s="59"/>
      <c r="L37" s="59"/>
      <c r="M37" s="60"/>
      <c r="N37" s="59"/>
      <c r="O37" s="59"/>
      <c r="P37" s="61"/>
    </row>
    <row r="38" spans="1:16" s="18" customFormat="1" ht="15" customHeight="1" x14ac:dyDescent="0.25">
      <c r="A38" s="19"/>
      <c r="M38" s="21"/>
      <c r="P38" s="20"/>
    </row>
    <row r="39" spans="1:16" s="18" customFormat="1" ht="20.100000000000001" customHeight="1" x14ac:dyDescent="0.25">
      <c r="M39" s="21"/>
      <c r="P39" s="20"/>
    </row>
    <row r="40" spans="1:16" s="18" customFormat="1" ht="20.100000000000001" customHeight="1" x14ac:dyDescent="0.25">
      <c r="M40" s="21"/>
      <c r="P40" s="20"/>
    </row>
    <row r="41" spans="1:16" ht="20.100000000000001" customHeight="1" x14ac:dyDescent="0.25"/>
    <row r="42" spans="1:16" ht="20.100000000000001" customHeight="1" x14ac:dyDescent="0.25"/>
    <row r="43" spans="1:16" ht="20.100000000000001" customHeight="1" x14ac:dyDescent="0.25"/>
    <row r="44" spans="1:16" ht="20.100000000000001" customHeight="1" x14ac:dyDescent="0.25"/>
    <row r="45" spans="1:16" ht="20.100000000000001" customHeight="1" x14ac:dyDescent="0.25"/>
    <row r="46" spans="1:16" ht="20.100000000000001" customHeight="1" x14ac:dyDescent="0.25"/>
    <row r="47" spans="1:16" ht="20.100000000000001" customHeight="1" x14ac:dyDescent="0.25"/>
    <row r="48" spans="1:16" ht="20.100000000000001" customHeight="1" x14ac:dyDescent="0.25"/>
    <row r="49" ht="20.100000000000001" customHeight="1" x14ac:dyDescent="0.25"/>
    <row r="50" ht="20.100000000000001" customHeight="1" x14ac:dyDescent="0.25"/>
  </sheetData>
  <mergeCells count="6">
    <mergeCell ref="D15:O16"/>
    <mergeCell ref="D17:E17"/>
    <mergeCell ref="G17:H17"/>
    <mergeCell ref="J17:K17"/>
    <mergeCell ref="M17:M18"/>
    <mergeCell ref="N17:O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C583-DAF7-418D-A173-2CD01FA21782}">
  <dimension ref="B3:Z69"/>
  <sheetViews>
    <sheetView tabSelected="1" topLeftCell="A19" zoomScaleNormal="100" workbookViewId="0">
      <selection activeCell="D71" sqref="D71"/>
    </sheetView>
  </sheetViews>
  <sheetFormatPr defaultRowHeight="14.25" x14ac:dyDescent="0.2"/>
  <cols>
    <col min="1" max="7" width="9.140625" style="81"/>
    <col min="8" max="8" width="12" style="81" customWidth="1"/>
    <col min="9" max="12" width="9.140625" style="81"/>
    <col min="13" max="13" width="9.7109375" style="81" customWidth="1"/>
    <col min="14" max="15" width="10.140625" style="81" customWidth="1"/>
    <col min="16" max="16" width="10" style="81" customWidth="1"/>
    <col min="17" max="17" width="10.5703125" style="81" customWidth="1"/>
    <col min="18" max="18" width="10.28515625" style="81" customWidth="1"/>
    <col min="19" max="19" width="10.5703125" style="81" customWidth="1"/>
    <col min="20" max="20" width="9.5703125" style="81" customWidth="1"/>
    <col min="21" max="21" width="10" style="81" customWidth="1"/>
    <col min="22" max="22" width="10.5703125" style="81" customWidth="1"/>
    <col min="23" max="23" width="9.85546875" style="81" customWidth="1"/>
    <col min="24" max="24" width="10" style="81" customWidth="1"/>
    <col min="25" max="25" width="10.140625" style="81" customWidth="1"/>
    <col min="26" max="26" width="9.7109375" style="81" customWidth="1"/>
    <col min="27" max="27" width="9.85546875" style="81" customWidth="1"/>
    <col min="28" max="16384" width="9.140625" style="81"/>
  </cols>
  <sheetData>
    <row r="3" spans="2:26" x14ac:dyDescent="0.2">
      <c r="B3" s="80" t="s">
        <v>127</v>
      </c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2:26" ht="15" thickBot="1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2:26" ht="15" thickBot="1" x14ac:dyDescent="0.25"/>
    <row r="6" spans="2:26" x14ac:dyDescent="0.2">
      <c r="C6" s="83"/>
      <c r="D6" s="84"/>
      <c r="E6" s="84"/>
      <c r="F6" s="84"/>
      <c r="G6" s="84"/>
      <c r="H6" s="84"/>
      <c r="I6" s="84"/>
      <c r="J6" s="84"/>
      <c r="K6" s="85"/>
      <c r="M6" s="86" t="s">
        <v>99</v>
      </c>
      <c r="N6" s="87"/>
      <c r="P6" s="86" t="s">
        <v>100</v>
      </c>
      <c r="Q6" s="87"/>
      <c r="S6" s="86" t="s">
        <v>101</v>
      </c>
      <c r="T6" s="87"/>
      <c r="V6" s="86" t="s">
        <v>102</v>
      </c>
      <c r="W6" s="87"/>
      <c r="Y6" s="88" t="s">
        <v>103</v>
      </c>
      <c r="Z6" s="88"/>
    </row>
    <row r="7" spans="2:26" ht="14.25" customHeight="1" x14ac:dyDescent="0.2">
      <c r="C7" s="89"/>
      <c r="D7" s="90"/>
      <c r="E7" s="90"/>
      <c r="F7" s="90"/>
      <c r="G7" s="90"/>
      <c r="H7" s="90"/>
      <c r="I7" s="90"/>
      <c r="J7" s="90"/>
      <c r="K7" s="91"/>
      <c r="M7" s="92" t="s">
        <v>104</v>
      </c>
      <c r="N7" s="93" t="s">
        <v>105</v>
      </c>
      <c r="P7" s="92" t="s">
        <v>104</v>
      </c>
      <c r="Q7" s="92" t="s">
        <v>105</v>
      </c>
      <c r="S7" s="92" t="s">
        <v>104</v>
      </c>
      <c r="T7" s="92" t="s">
        <v>105</v>
      </c>
      <c r="V7" s="92" t="s">
        <v>104</v>
      </c>
      <c r="W7" s="92" t="s">
        <v>105</v>
      </c>
      <c r="Y7" s="94" t="s">
        <v>104</v>
      </c>
      <c r="Z7" s="94" t="s">
        <v>105</v>
      </c>
    </row>
    <row r="8" spans="2:26" ht="15" thickBot="1" x14ac:dyDescent="0.25">
      <c r="C8" s="89"/>
      <c r="D8" s="90"/>
      <c r="E8" s="90"/>
      <c r="F8" s="90"/>
      <c r="G8" s="90"/>
      <c r="H8" s="90"/>
      <c r="I8" s="90"/>
      <c r="J8" s="90"/>
      <c r="K8" s="91"/>
      <c r="M8" s="95"/>
      <c r="N8" s="96"/>
      <c r="P8" s="95"/>
      <c r="Q8" s="95"/>
      <c r="S8" s="95"/>
      <c r="T8" s="95"/>
      <c r="V8" s="95"/>
      <c r="W8" s="95"/>
      <c r="Y8" s="94"/>
      <c r="Z8" s="94"/>
    </row>
    <row r="9" spans="2:26" x14ac:dyDescent="0.2">
      <c r="C9" s="89"/>
      <c r="D9" s="90"/>
      <c r="E9" s="90"/>
      <c r="F9" s="90"/>
      <c r="G9" s="90"/>
      <c r="H9" s="90"/>
      <c r="I9" s="90"/>
      <c r="J9" s="90"/>
      <c r="K9" s="91"/>
      <c r="M9" s="97">
        <v>3</v>
      </c>
      <c r="N9" s="98">
        <v>4.5</v>
      </c>
      <c r="P9" s="97">
        <v>3</v>
      </c>
      <c r="Q9" s="98">
        <v>6.4</v>
      </c>
      <c r="S9" s="97">
        <v>3</v>
      </c>
      <c r="T9" s="98">
        <v>7.9</v>
      </c>
      <c r="V9" s="97">
        <v>3</v>
      </c>
      <c r="W9" s="98">
        <v>9.1999999999999993</v>
      </c>
      <c r="Y9" s="81">
        <v>3</v>
      </c>
      <c r="Z9" s="81">
        <v>11.1</v>
      </c>
    </row>
    <row r="10" spans="2:26" x14ac:dyDescent="0.2">
      <c r="C10" s="89"/>
      <c r="D10" s="90"/>
      <c r="E10" s="90"/>
      <c r="F10" s="90"/>
      <c r="G10" s="90"/>
      <c r="H10" s="90"/>
      <c r="I10" s="90"/>
      <c r="J10" s="90"/>
      <c r="K10" s="91"/>
      <c r="M10" s="99">
        <v>6</v>
      </c>
      <c r="N10" s="100">
        <v>3.9</v>
      </c>
      <c r="P10" s="99">
        <v>6</v>
      </c>
      <c r="Q10" s="100">
        <v>5.6</v>
      </c>
      <c r="S10" s="99">
        <v>6</v>
      </c>
      <c r="T10" s="100">
        <v>7.1</v>
      </c>
      <c r="V10" s="99">
        <v>6</v>
      </c>
      <c r="W10" s="100">
        <v>8.4</v>
      </c>
      <c r="Y10" s="81">
        <v>6</v>
      </c>
      <c r="Z10" s="81">
        <v>10.199999999999999</v>
      </c>
    </row>
    <row r="11" spans="2:26" x14ac:dyDescent="0.2">
      <c r="C11" s="89"/>
      <c r="D11" s="90"/>
      <c r="E11" s="90"/>
      <c r="F11" s="90"/>
      <c r="G11" s="90"/>
      <c r="H11" s="90"/>
      <c r="I11" s="90"/>
      <c r="J11" s="90"/>
      <c r="K11" s="91"/>
      <c r="M11" s="99">
        <v>9</v>
      </c>
      <c r="N11" s="100">
        <v>3.4</v>
      </c>
      <c r="P11" s="99">
        <v>9</v>
      </c>
      <c r="Q11" s="100">
        <v>5</v>
      </c>
      <c r="S11" s="99">
        <v>9</v>
      </c>
      <c r="T11" s="100">
        <v>6.2</v>
      </c>
      <c r="V11" s="99">
        <v>9</v>
      </c>
      <c r="W11" s="100">
        <v>7.6</v>
      </c>
      <c r="Y11" s="81">
        <v>9</v>
      </c>
      <c r="Z11" s="81">
        <v>9.1999999999999993</v>
      </c>
    </row>
    <row r="12" spans="2:26" x14ac:dyDescent="0.2">
      <c r="C12" s="89"/>
      <c r="D12" s="90"/>
      <c r="E12" s="90"/>
      <c r="F12" s="90"/>
      <c r="G12" s="90"/>
      <c r="H12" s="90"/>
      <c r="I12" s="90"/>
      <c r="J12" s="90"/>
      <c r="K12" s="91"/>
      <c r="M12" s="99">
        <v>12</v>
      </c>
      <c r="N12" s="100">
        <v>3</v>
      </c>
      <c r="P12" s="99">
        <v>12</v>
      </c>
      <c r="Q12" s="100">
        <v>4.4000000000000004</v>
      </c>
      <c r="S12" s="99">
        <v>12</v>
      </c>
      <c r="T12" s="100">
        <v>5.6</v>
      </c>
      <c r="V12" s="99">
        <v>12</v>
      </c>
      <c r="W12" s="100">
        <v>6.8</v>
      </c>
      <c r="Y12" s="81">
        <v>12</v>
      </c>
      <c r="Z12" s="81">
        <v>8.3000000000000007</v>
      </c>
    </row>
    <row r="13" spans="2:26" x14ac:dyDescent="0.2">
      <c r="C13" s="89"/>
      <c r="D13" s="90"/>
      <c r="E13" s="90"/>
      <c r="F13" s="90"/>
      <c r="G13" s="90"/>
      <c r="H13" s="90"/>
      <c r="I13" s="90"/>
      <c r="J13" s="90"/>
      <c r="K13" s="91"/>
      <c r="M13" s="99">
        <v>15</v>
      </c>
      <c r="N13" s="100">
        <v>2.6</v>
      </c>
      <c r="P13" s="99">
        <v>15</v>
      </c>
      <c r="Q13" s="100">
        <v>3.9</v>
      </c>
      <c r="S13" s="99">
        <v>15</v>
      </c>
      <c r="T13" s="100">
        <v>4.9000000000000004</v>
      </c>
      <c r="V13" s="99">
        <v>15</v>
      </c>
      <c r="W13" s="100">
        <v>6.1</v>
      </c>
      <c r="Y13" s="81">
        <v>15</v>
      </c>
      <c r="Z13" s="81">
        <v>7.6</v>
      </c>
    </row>
    <row r="14" spans="2:26" x14ac:dyDescent="0.2">
      <c r="C14" s="89"/>
      <c r="D14" s="90"/>
      <c r="E14" s="90"/>
      <c r="F14" s="90"/>
      <c r="G14" s="90"/>
      <c r="H14" s="90"/>
      <c r="I14" s="90"/>
      <c r="J14" s="90"/>
      <c r="K14" s="91"/>
      <c r="M14" s="99">
        <v>18</v>
      </c>
      <c r="N14" s="100">
        <v>2.2999999999999998</v>
      </c>
      <c r="P14" s="99">
        <v>18</v>
      </c>
      <c r="Q14" s="100">
        <v>3.4</v>
      </c>
      <c r="S14" s="99">
        <v>18</v>
      </c>
      <c r="T14" s="100">
        <v>4.4000000000000004</v>
      </c>
      <c r="V14" s="99">
        <v>18</v>
      </c>
      <c r="W14" s="100">
        <v>5.5</v>
      </c>
      <c r="Y14" s="81">
        <v>18</v>
      </c>
      <c r="Z14" s="81">
        <v>6.8</v>
      </c>
    </row>
    <row r="15" spans="2:26" x14ac:dyDescent="0.2">
      <c r="C15" s="89"/>
      <c r="D15" s="90"/>
      <c r="E15" s="90"/>
      <c r="F15" s="90"/>
      <c r="G15" s="90"/>
      <c r="H15" s="90"/>
      <c r="I15" s="90"/>
      <c r="J15" s="90"/>
      <c r="K15" s="91"/>
      <c r="M15" s="99">
        <v>21</v>
      </c>
      <c r="N15" s="100">
        <v>2.2000000000000002</v>
      </c>
      <c r="P15" s="99">
        <v>21</v>
      </c>
      <c r="Q15" s="100">
        <v>3.1</v>
      </c>
      <c r="S15" s="99">
        <v>21</v>
      </c>
      <c r="T15" s="100">
        <v>3.9</v>
      </c>
      <c r="V15" s="99">
        <v>21</v>
      </c>
      <c r="W15" s="100">
        <v>4.9000000000000004</v>
      </c>
      <c r="Y15" s="81">
        <v>21</v>
      </c>
      <c r="Z15" s="81">
        <v>6.2</v>
      </c>
    </row>
    <row r="16" spans="2:26" ht="15" thickBot="1" x14ac:dyDescent="0.25">
      <c r="C16" s="89"/>
      <c r="D16" s="90"/>
      <c r="E16" s="90"/>
      <c r="F16" s="90"/>
      <c r="G16" s="90"/>
      <c r="H16" s="90"/>
      <c r="I16" s="90"/>
      <c r="J16" s="90"/>
      <c r="K16" s="91"/>
      <c r="M16" s="101">
        <v>24</v>
      </c>
      <c r="N16" s="102">
        <v>2.1</v>
      </c>
      <c r="P16" s="99">
        <v>24</v>
      </c>
      <c r="Q16" s="100">
        <v>2.8</v>
      </c>
      <c r="S16" s="99">
        <v>24</v>
      </c>
      <c r="T16" s="100">
        <v>3.6</v>
      </c>
      <c r="V16" s="99">
        <v>24</v>
      </c>
      <c r="W16" s="100">
        <v>4.5</v>
      </c>
      <c r="Y16" s="81">
        <v>24</v>
      </c>
      <c r="Z16" s="81">
        <v>5.6</v>
      </c>
    </row>
    <row r="17" spans="3:26" x14ac:dyDescent="0.2">
      <c r="C17" s="89"/>
      <c r="D17" s="90"/>
      <c r="E17" s="90"/>
      <c r="F17" s="90"/>
      <c r="G17" s="90"/>
      <c r="H17" s="90"/>
      <c r="I17" s="90"/>
      <c r="J17" s="90"/>
      <c r="K17" s="91"/>
      <c r="M17" s="103">
        <v>27</v>
      </c>
      <c r="N17" s="104">
        <v>2.1</v>
      </c>
      <c r="P17" s="99">
        <v>27</v>
      </c>
      <c r="Q17" s="100">
        <v>2.6</v>
      </c>
      <c r="S17" s="99">
        <v>27</v>
      </c>
      <c r="T17" s="100">
        <v>3.3</v>
      </c>
      <c r="V17" s="99">
        <v>27</v>
      </c>
      <c r="W17" s="100">
        <v>4.0999999999999996</v>
      </c>
      <c r="Y17" s="81">
        <v>27</v>
      </c>
      <c r="Z17" s="81">
        <v>5.0999999999999996</v>
      </c>
    </row>
    <row r="18" spans="3:26" ht="15" thickBot="1" x14ac:dyDescent="0.25">
      <c r="C18" s="89"/>
      <c r="D18" s="90"/>
      <c r="E18" s="90"/>
      <c r="F18" s="90"/>
      <c r="G18" s="90"/>
      <c r="H18" s="90"/>
      <c r="I18" s="90"/>
      <c r="J18" s="90"/>
      <c r="K18" s="91"/>
      <c r="M18" s="103">
        <v>30</v>
      </c>
      <c r="N18" s="104">
        <v>2.1</v>
      </c>
      <c r="P18" s="101">
        <v>30</v>
      </c>
      <c r="Q18" s="102">
        <v>2.5</v>
      </c>
      <c r="S18" s="99">
        <v>30</v>
      </c>
      <c r="T18" s="100">
        <v>3</v>
      </c>
      <c r="V18" s="99">
        <v>30</v>
      </c>
      <c r="W18" s="100">
        <v>3.8</v>
      </c>
      <c r="Y18" s="81">
        <v>30</v>
      </c>
      <c r="Z18" s="81">
        <v>4.5999999999999996</v>
      </c>
    </row>
    <row r="19" spans="3:26" ht="15" thickBot="1" x14ac:dyDescent="0.25">
      <c r="C19" s="89"/>
      <c r="D19" s="90"/>
      <c r="E19" s="90"/>
      <c r="F19" s="90"/>
      <c r="G19" s="90"/>
      <c r="H19" s="90"/>
      <c r="I19" s="90"/>
      <c r="J19" s="90"/>
      <c r="K19" s="91"/>
      <c r="M19" s="103">
        <v>33</v>
      </c>
      <c r="N19" s="104">
        <v>2.1</v>
      </c>
      <c r="P19" s="103">
        <v>33</v>
      </c>
      <c r="Q19" s="104">
        <v>2.5</v>
      </c>
      <c r="S19" s="101">
        <v>33</v>
      </c>
      <c r="T19" s="102">
        <v>2.8</v>
      </c>
      <c r="V19" s="99">
        <v>33</v>
      </c>
      <c r="W19" s="100">
        <v>3.5</v>
      </c>
      <c r="Y19" s="81">
        <v>33</v>
      </c>
      <c r="Z19" s="81">
        <v>4.2</v>
      </c>
    </row>
    <row r="20" spans="3:26" x14ac:dyDescent="0.2">
      <c r="C20" s="89"/>
      <c r="D20" s="90"/>
      <c r="E20" s="90"/>
      <c r="F20" s="90"/>
      <c r="G20" s="90"/>
      <c r="H20" s="90"/>
      <c r="I20" s="90"/>
      <c r="J20" s="90"/>
      <c r="K20" s="91"/>
      <c r="M20" s="103">
        <v>36</v>
      </c>
      <c r="N20" s="104">
        <v>2.1</v>
      </c>
      <c r="P20" s="103">
        <v>36</v>
      </c>
      <c r="Q20" s="104">
        <v>2.5</v>
      </c>
      <c r="S20" s="103">
        <v>36</v>
      </c>
      <c r="T20" s="104">
        <v>2.8</v>
      </c>
      <c r="V20" s="99">
        <v>36</v>
      </c>
      <c r="W20" s="100">
        <v>3.2</v>
      </c>
      <c r="Y20" s="81">
        <v>36</v>
      </c>
      <c r="Z20" s="81">
        <v>3.9</v>
      </c>
    </row>
    <row r="21" spans="3:26" ht="15" thickBot="1" x14ac:dyDescent="0.25">
      <c r="C21" s="89"/>
      <c r="D21" s="90"/>
      <c r="E21" s="90"/>
      <c r="F21" s="90"/>
      <c r="G21" s="90"/>
      <c r="H21" s="90"/>
      <c r="I21" s="90"/>
      <c r="J21" s="90"/>
      <c r="K21" s="91"/>
      <c r="M21" s="103">
        <v>39</v>
      </c>
      <c r="N21" s="104">
        <v>2.1</v>
      </c>
      <c r="P21" s="103">
        <v>39</v>
      </c>
      <c r="Q21" s="104">
        <v>2.5</v>
      </c>
      <c r="S21" s="103">
        <v>39</v>
      </c>
      <c r="T21" s="104">
        <v>2.8</v>
      </c>
      <c r="V21" s="101">
        <v>39</v>
      </c>
      <c r="W21" s="102">
        <v>3.1</v>
      </c>
      <c r="Y21" s="81">
        <v>39</v>
      </c>
      <c r="Z21" s="81">
        <v>3.7</v>
      </c>
    </row>
    <row r="22" spans="3:26" x14ac:dyDescent="0.2">
      <c r="C22" s="89"/>
      <c r="D22" s="90"/>
      <c r="E22" s="90"/>
      <c r="F22" s="90"/>
      <c r="G22" s="90"/>
      <c r="H22" s="90"/>
      <c r="I22" s="90"/>
      <c r="J22" s="90"/>
      <c r="K22" s="91"/>
      <c r="M22" s="103">
        <v>42</v>
      </c>
      <c r="N22" s="104">
        <v>2.1</v>
      </c>
      <c r="P22" s="103">
        <v>42</v>
      </c>
      <c r="Q22" s="104">
        <v>2.5</v>
      </c>
      <c r="S22" s="103">
        <v>42</v>
      </c>
      <c r="T22" s="104">
        <v>2.8</v>
      </c>
      <c r="V22" s="103">
        <v>42</v>
      </c>
      <c r="W22" s="104">
        <v>3.1</v>
      </c>
      <c r="Y22" s="81">
        <v>42</v>
      </c>
      <c r="Z22" s="81">
        <v>3.5</v>
      </c>
    </row>
    <row r="23" spans="3:26" x14ac:dyDescent="0.2">
      <c r="C23" s="89"/>
      <c r="D23" s="90"/>
      <c r="E23" s="90"/>
      <c r="F23" s="90"/>
      <c r="G23" s="90"/>
      <c r="H23" s="90"/>
      <c r="I23" s="90"/>
      <c r="J23" s="90"/>
      <c r="K23" s="91"/>
      <c r="M23" s="103">
        <v>45</v>
      </c>
      <c r="N23" s="104">
        <v>2.1</v>
      </c>
      <c r="P23" s="103">
        <v>45</v>
      </c>
      <c r="Q23" s="104">
        <v>2.5</v>
      </c>
      <c r="S23" s="103">
        <v>45</v>
      </c>
      <c r="T23" s="104">
        <v>2.8</v>
      </c>
      <c r="V23" s="103">
        <v>45</v>
      </c>
      <c r="W23" s="104">
        <v>3.1</v>
      </c>
      <c r="Y23" s="81">
        <v>45</v>
      </c>
      <c r="Z23" s="81">
        <v>3.4</v>
      </c>
    </row>
    <row r="24" spans="3:26" x14ac:dyDescent="0.2">
      <c r="C24" s="89"/>
      <c r="D24" s="90"/>
      <c r="E24" s="90"/>
      <c r="F24" s="90"/>
      <c r="G24" s="90"/>
      <c r="H24" s="90"/>
      <c r="I24" s="90"/>
      <c r="J24" s="90"/>
      <c r="K24" s="91"/>
      <c r="M24" s="105">
        <v>48</v>
      </c>
      <c r="N24" s="106">
        <v>2.1</v>
      </c>
      <c r="P24" s="105">
        <v>48</v>
      </c>
      <c r="Q24" s="106">
        <v>2.5</v>
      </c>
      <c r="S24" s="105">
        <v>48</v>
      </c>
      <c r="T24" s="106">
        <v>2.8</v>
      </c>
      <c r="V24" s="105">
        <v>48</v>
      </c>
      <c r="W24" s="106">
        <v>3.1</v>
      </c>
      <c r="Y24" s="81">
        <v>48</v>
      </c>
      <c r="Z24" s="81">
        <v>3.4</v>
      </c>
    </row>
    <row r="25" spans="3:26" x14ac:dyDescent="0.2">
      <c r="C25" s="89"/>
      <c r="D25" s="90"/>
      <c r="E25" s="90"/>
      <c r="F25" s="90"/>
      <c r="G25" s="90"/>
      <c r="H25" s="90"/>
      <c r="I25" s="90"/>
      <c r="J25" s="90"/>
      <c r="K25" s="91"/>
    </row>
    <row r="26" spans="3:26" x14ac:dyDescent="0.2">
      <c r="C26" s="89"/>
      <c r="D26" s="90"/>
      <c r="E26" s="90"/>
      <c r="F26" s="90"/>
      <c r="G26" s="90"/>
      <c r="H26" s="90"/>
      <c r="I26" s="90"/>
      <c r="J26" s="90"/>
      <c r="K26" s="91"/>
    </row>
    <row r="27" spans="3:26" x14ac:dyDescent="0.2">
      <c r="C27" s="89"/>
      <c r="D27" s="90"/>
      <c r="E27" s="90"/>
      <c r="F27" s="90"/>
      <c r="G27" s="90"/>
      <c r="H27" s="90"/>
      <c r="I27" s="90"/>
      <c r="J27" s="90"/>
      <c r="K27" s="91"/>
    </row>
    <row r="28" spans="3:26" x14ac:dyDescent="0.2">
      <c r="C28" s="89"/>
      <c r="D28" s="90"/>
      <c r="E28" s="90"/>
      <c r="F28" s="90"/>
      <c r="G28" s="90"/>
      <c r="H28" s="90"/>
      <c r="I28" s="90"/>
      <c r="J28" s="90"/>
      <c r="K28" s="91"/>
    </row>
    <row r="29" spans="3:26" x14ac:dyDescent="0.2">
      <c r="C29" s="89"/>
      <c r="D29" s="90"/>
      <c r="E29" s="90"/>
      <c r="F29" s="90"/>
      <c r="G29" s="90"/>
      <c r="H29" s="90"/>
      <c r="I29" s="90"/>
      <c r="J29" s="90"/>
      <c r="K29" s="91"/>
    </row>
    <row r="30" spans="3:26" x14ac:dyDescent="0.2">
      <c r="C30" s="89"/>
      <c r="D30" s="90"/>
      <c r="E30" s="90"/>
      <c r="F30" s="90"/>
      <c r="G30" s="90"/>
      <c r="H30" s="90"/>
      <c r="I30" s="90"/>
      <c r="J30" s="90"/>
      <c r="K30" s="91"/>
    </row>
    <row r="31" spans="3:26" x14ac:dyDescent="0.2">
      <c r="C31" s="89"/>
      <c r="D31" s="90"/>
      <c r="E31" s="90"/>
      <c r="F31" s="90"/>
      <c r="G31" s="90"/>
      <c r="H31" s="90"/>
      <c r="I31" s="90"/>
      <c r="J31" s="90"/>
      <c r="K31" s="91"/>
    </row>
    <row r="32" spans="3:26" x14ac:dyDescent="0.2">
      <c r="C32" s="89"/>
      <c r="D32" s="90"/>
      <c r="E32" s="90"/>
      <c r="F32" s="90"/>
      <c r="G32" s="90"/>
      <c r="H32" s="90"/>
      <c r="I32" s="90"/>
      <c r="J32" s="90"/>
      <c r="K32" s="91"/>
    </row>
    <row r="33" spans="2:11" x14ac:dyDescent="0.2">
      <c r="C33" s="89"/>
      <c r="D33" s="90"/>
      <c r="E33" s="90"/>
      <c r="F33" s="90"/>
      <c r="G33" s="90"/>
      <c r="H33" s="90"/>
      <c r="I33" s="90"/>
      <c r="J33" s="90"/>
      <c r="K33" s="91"/>
    </row>
    <row r="34" spans="2:11" x14ac:dyDescent="0.2">
      <c r="C34" s="89"/>
      <c r="D34" s="90"/>
      <c r="E34" s="90"/>
      <c r="F34" s="90"/>
      <c r="G34" s="90"/>
      <c r="H34" s="90"/>
      <c r="I34" s="90"/>
      <c r="J34" s="90"/>
      <c r="K34" s="91"/>
    </row>
    <row r="35" spans="2:11" x14ac:dyDescent="0.2">
      <c r="C35" s="89"/>
      <c r="D35" s="90"/>
      <c r="E35" s="90"/>
      <c r="F35" s="90"/>
      <c r="G35" s="90"/>
      <c r="H35" s="90"/>
      <c r="I35" s="90"/>
      <c r="J35" s="90"/>
      <c r="K35" s="91"/>
    </row>
    <row r="36" spans="2:11" x14ac:dyDescent="0.2">
      <c r="C36" s="89"/>
      <c r="D36" s="90"/>
      <c r="E36" s="90"/>
      <c r="F36" s="90"/>
      <c r="G36" s="90"/>
      <c r="H36" s="90"/>
      <c r="I36" s="90"/>
      <c r="J36" s="90"/>
      <c r="K36" s="91"/>
    </row>
    <row r="37" spans="2:11" x14ac:dyDescent="0.2">
      <c r="C37" s="89"/>
      <c r="D37" s="90"/>
      <c r="E37" s="90"/>
      <c r="F37" s="90"/>
      <c r="G37" s="90"/>
      <c r="H37" s="90"/>
      <c r="I37" s="90"/>
      <c r="J37" s="90"/>
      <c r="K37" s="91"/>
    </row>
    <row r="38" spans="2:11" x14ac:dyDescent="0.2">
      <c r="C38" s="89"/>
      <c r="D38" s="90"/>
      <c r="E38" s="90"/>
      <c r="F38" s="90"/>
      <c r="G38" s="90"/>
      <c r="H38" s="90"/>
      <c r="I38" s="90"/>
      <c r="J38" s="90"/>
      <c r="K38" s="91"/>
    </row>
    <row r="39" spans="2:11" x14ac:dyDescent="0.2">
      <c r="C39" s="89"/>
      <c r="D39" s="90"/>
      <c r="E39" s="90"/>
      <c r="F39" s="90"/>
      <c r="G39" s="90"/>
      <c r="H39" s="90"/>
      <c r="I39" s="90"/>
      <c r="J39" s="90"/>
      <c r="K39" s="91"/>
    </row>
    <row r="40" spans="2:11" x14ac:dyDescent="0.2">
      <c r="C40" s="89"/>
      <c r="D40" s="90"/>
      <c r="E40" s="90"/>
      <c r="F40" s="90"/>
      <c r="G40" s="90"/>
      <c r="H40" s="90"/>
      <c r="I40" s="90"/>
      <c r="J40" s="90"/>
      <c r="K40" s="91"/>
    </row>
    <row r="41" spans="2:11" x14ac:dyDescent="0.2">
      <c r="C41" s="89"/>
      <c r="D41" s="90"/>
      <c r="E41" s="90"/>
      <c r="F41" s="90"/>
      <c r="G41" s="90"/>
      <c r="H41" s="90"/>
      <c r="I41" s="90"/>
      <c r="J41" s="90"/>
      <c r="K41" s="91"/>
    </row>
    <row r="42" spans="2:11" x14ac:dyDescent="0.2">
      <c r="C42" s="89"/>
      <c r="D42" s="90"/>
      <c r="E42" s="90"/>
      <c r="F42" s="90"/>
      <c r="G42" s="90"/>
      <c r="H42" s="90"/>
      <c r="I42" s="90"/>
      <c r="J42" s="90"/>
      <c r="K42" s="91"/>
    </row>
    <row r="43" spans="2:11" x14ac:dyDescent="0.2">
      <c r="C43" s="89"/>
      <c r="D43" s="90"/>
      <c r="E43" s="90"/>
      <c r="F43" s="90"/>
      <c r="G43" s="90"/>
      <c r="H43" s="90"/>
      <c r="I43" s="90"/>
      <c r="J43" s="90"/>
      <c r="K43" s="91"/>
    </row>
    <row r="44" spans="2:11" x14ac:dyDescent="0.2">
      <c r="C44" s="89"/>
      <c r="D44" s="90"/>
      <c r="E44" s="90"/>
      <c r="F44" s="90"/>
      <c r="G44" s="90"/>
      <c r="H44" s="90"/>
      <c r="I44" s="90"/>
      <c r="J44" s="90"/>
      <c r="K44" s="91"/>
    </row>
    <row r="45" spans="2:11" ht="15" thickBot="1" x14ac:dyDescent="0.25">
      <c r="C45" s="107"/>
      <c r="D45" s="108"/>
      <c r="E45" s="108"/>
      <c r="F45" s="108"/>
      <c r="G45" s="108"/>
      <c r="H45" s="108"/>
      <c r="I45" s="108"/>
      <c r="J45" s="108"/>
      <c r="K45" s="109"/>
    </row>
    <row r="46" spans="2:11" ht="15" thickBot="1" x14ac:dyDescent="0.25"/>
    <row r="47" spans="2:11" ht="15" customHeight="1" x14ac:dyDescent="0.2">
      <c r="B47" s="110" t="s">
        <v>120</v>
      </c>
      <c r="C47" s="111"/>
      <c r="D47" s="111"/>
      <c r="E47" s="111"/>
      <c r="F47" s="111"/>
      <c r="G47" s="111"/>
      <c r="H47" s="112"/>
      <c r="I47" s="113">
        <v>0</v>
      </c>
    </row>
    <row r="48" spans="2:11" ht="15" x14ac:dyDescent="0.2">
      <c r="B48" s="155" t="s">
        <v>106</v>
      </c>
      <c r="C48" s="156"/>
      <c r="D48" s="156"/>
      <c r="E48" s="156"/>
      <c r="F48" s="156"/>
      <c r="G48" s="156"/>
      <c r="H48" s="156"/>
      <c r="I48" s="157">
        <v>105</v>
      </c>
      <c r="J48" s="114"/>
    </row>
    <row r="49" spans="2:13" ht="15" x14ac:dyDescent="0.2">
      <c r="B49" s="115" t="s">
        <v>107</v>
      </c>
      <c r="C49" s="116"/>
      <c r="D49" s="116"/>
      <c r="E49" s="116"/>
      <c r="F49" s="116"/>
      <c r="G49" s="116"/>
      <c r="H49" s="116"/>
      <c r="I49" s="117" t="s">
        <v>108</v>
      </c>
      <c r="J49" s="114"/>
    </row>
    <row r="50" spans="2:13" ht="15" x14ac:dyDescent="0.2">
      <c r="B50" s="115" t="s">
        <v>109</v>
      </c>
      <c r="C50" s="116"/>
      <c r="D50" s="116"/>
      <c r="E50" s="116"/>
      <c r="F50" s="116"/>
      <c r="G50" s="116"/>
      <c r="H50" s="116"/>
      <c r="I50" s="118">
        <v>120</v>
      </c>
      <c r="J50" s="114"/>
    </row>
    <row r="51" spans="2:13" ht="15" x14ac:dyDescent="0.2">
      <c r="B51" s="115" t="s">
        <v>110</v>
      </c>
      <c r="C51" s="116"/>
      <c r="D51" s="116"/>
      <c r="E51" s="116"/>
      <c r="F51" s="116"/>
      <c r="G51" s="116"/>
      <c r="H51" s="116"/>
      <c r="I51" s="118">
        <v>60</v>
      </c>
      <c r="J51" s="114"/>
    </row>
    <row r="52" spans="2:13" ht="15.75" thickBot="1" x14ac:dyDescent="0.25">
      <c r="B52" s="119" t="s">
        <v>111</v>
      </c>
      <c r="C52" s="120"/>
      <c r="D52" s="120"/>
      <c r="E52" s="120"/>
      <c r="F52" s="120"/>
      <c r="G52" s="120"/>
      <c r="H52" s="120"/>
      <c r="I52" s="121">
        <v>95</v>
      </c>
      <c r="J52" s="114"/>
    </row>
    <row r="54" spans="2:13" ht="15" thickBot="1" x14ac:dyDescent="0.25"/>
    <row r="55" spans="2:13" ht="33.75" customHeight="1" x14ac:dyDescent="0.2">
      <c r="B55" s="159" t="s">
        <v>126</v>
      </c>
      <c r="C55" s="122"/>
      <c r="D55" s="123"/>
      <c r="E55" s="124" t="s">
        <v>112</v>
      </c>
      <c r="F55" s="125"/>
      <c r="G55" s="125" t="s">
        <v>113</v>
      </c>
      <c r="H55" s="125"/>
      <c r="I55" s="125" t="s">
        <v>114</v>
      </c>
      <c r="J55" s="125" t="s">
        <v>115</v>
      </c>
      <c r="K55" s="125"/>
      <c r="L55" s="126" t="s">
        <v>116</v>
      </c>
      <c r="M55" s="127"/>
    </row>
    <row r="56" spans="2:13" ht="15" customHeight="1" thickBot="1" x14ac:dyDescent="0.25">
      <c r="B56" s="160"/>
      <c r="C56" s="128"/>
      <c r="D56" s="129"/>
      <c r="E56" s="130"/>
      <c r="F56" s="131"/>
      <c r="G56" s="131"/>
      <c r="H56" s="131"/>
      <c r="I56" s="131"/>
      <c r="J56" s="131"/>
      <c r="K56" s="131"/>
      <c r="L56" s="132"/>
      <c r="M56" s="133"/>
    </row>
    <row r="57" spans="2:13" ht="15" customHeight="1" x14ac:dyDescent="0.2">
      <c r="B57" s="158" t="s">
        <v>121</v>
      </c>
      <c r="C57" s="162" t="s">
        <v>117</v>
      </c>
      <c r="D57" s="134"/>
      <c r="E57" s="135">
        <v>5</v>
      </c>
      <c r="F57" s="136"/>
      <c r="G57" s="137">
        <f>(0.0038*E57^2)-(0.3667*E57)+12.202</f>
        <v>10.4635</v>
      </c>
      <c r="H57" s="138"/>
      <c r="I57" s="139">
        <f>E57*I48/0.7</f>
        <v>750</v>
      </c>
      <c r="J57" s="138">
        <f>G57*I48+I47</f>
        <v>1098.6675</v>
      </c>
      <c r="K57" s="138"/>
      <c r="L57" s="140">
        <f>(J57*8.4*(I50-I51))/(I52/100)</f>
        <v>582872.02105263167</v>
      </c>
      <c r="M57" s="141"/>
    </row>
    <row r="58" spans="2:13" ht="15" customHeight="1" x14ac:dyDescent="0.2">
      <c r="B58" s="165" t="s">
        <v>122</v>
      </c>
      <c r="C58" s="163" t="s">
        <v>118</v>
      </c>
      <c r="D58" s="142"/>
      <c r="E58" s="143">
        <v>10</v>
      </c>
      <c r="F58" s="144"/>
      <c r="G58" s="145">
        <f>(0.0037*E58^2)-(0.326*E58)+10.183</f>
        <v>7.2929999999999993</v>
      </c>
      <c r="H58" s="145"/>
      <c r="I58" s="146">
        <f>I48*E58/0.7</f>
        <v>1500</v>
      </c>
      <c r="J58" s="145">
        <f>G58*I48+I47</f>
        <v>765.76499999999987</v>
      </c>
      <c r="K58" s="145"/>
      <c r="L58" s="147">
        <f>(J58*8.4*(I50-I51))/(I52/100)</f>
        <v>406258.48421052628</v>
      </c>
      <c r="M58" s="148"/>
    </row>
    <row r="59" spans="2:13" ht="15" customHeight="1" x14ac:dyDescent="0.2">
      <c r="B59" s="165" t="s">
        <v>123</v>
      </c>
      <c r="C59" s="164" t="s">
        <v>101</v>
      </c>
      <c r="D59" s="149"/>
      <c r="E59" s="143">
        <v>5</v>
      </c>
      <c r="F59" s="144"/>
      <c r="G59" s="145">
        <f>(0.0043*E59^2)-(0.3233*E59)+8.8297</f>
        <v>7.3207000000000004</v>
      </c>
      <c r="H59" s="145"/>
      <c r="I59" s="146">
        <f>I48*E59/0.7</f>
        <v>750</v>
      </c>
      <c r="J59" s="145">
        <f>G59*I48+I47</f>
        <v>768.67349999999999</v>
      </c>
      <c r="K59" s="145"/>
      <c r="L59" s="147">
        <f>(J59*8.4*(I50-I51))/(I52/100)</f>
        <v>407801.52</v>
      </c>
      <c r="M59" s="148"/>
    </row>
    <row r="60" spans="2:13" ht="15" customHeight="1" x14ac:dyDescent="0.2">
      <c r="B60" s="165" t="s">
        <v>124</v>
      </c>
      <c r="C60" s="164" t="s">
        <v>100</v>
      </c>
      <c r="D60" s="149"/>
      <c r="E60" s="143">
        <v>6</v>
      </c>
      <c r="F60" s="144"/>
      <c r="G60" s="145">
        <f>(0.0043*E60^2)-(0.2875*E60)+7.2117</f>
        <v>5.6415000000000006</v>
      </c>
      <c r="H60" s="145"/>
      <c r="I60" s="146">
        <f>I48*E60/0.7</f>
        <v>900.00000000000011</v>
      </c>
      <c r="J60" s="145">
        <f>G60*I48+I47</f>
        <v>592.35750000000007</v>
      </c>
      <c r="K60" s="145"/>
      <c r="L60" s="147">
        <f>(J60*8.4*(I50-I51))/(I52/100)</f>
        <v>314261.24210526323</v>
      </c>
      <c r="M60" s="148"/>
    </row>
    <row r="61" spans="2:13" ht="15.75" thickBot="1" x14ac:dyDescent="0.25">
      <c r="B61" s="161" t="s">
        <v>125</v>
      </c>
      <c r="C61" s="132" t="s">
        <v>119</v>
      </c>
      <c r="D61" s="133"/>
      <c r="E61" s="150">
        <v>5</v>
      </c>
      <c r="F61" s="150"/>
      <c r="G61" s="151">
        <f>(0.0048*E61^2)-(0.2437*E61)+5.1964</f>
        <v>4.0978999999999992</v>
      </c>
      <c r="H61" s="151"/>
      <c r="I61" s="152">
        <f>I48*E61/0.7</f>
        <v>750</v>
      </c>
      <c r="J61" s="151">
        <f>G61*I48+I47</f>
        <v>430.27949999999993</v>
      </c>
      <c r="K61" s="151"/>
      <c r="L61" s="153">
        <f>(J61*8.4*(I50-I51))/(I52/100)</f>
        <v>228274.5978947368</v>
      </c>
      <c r="M61" s="154"/>
    </row>
    <row r="63" spans="2:13" ht="15" thickBot="1" x14ac:dyDescent="0.25"/>
    <row r="64" spans="2:13" ht="15" customHeight="1" x14ac:dyDescent="0.25">
      <c r="B64" s="174" t="s">
        <v>128</v>
      </c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6"/>
    </row>
    <row r="65" spans="2:13" x14ac:dyDescent="0.2">
      <c r="B65" s="172" t="s">
        <v>129</v>
      </c>
      <c r="C65" s="166" t="s">
        <v>133</v>
      </c>
      <c r="D65" s="166"/>
      <c r="E65" s="166"/>
      <c r="F65" s="166"/>
      <c r="G65" s="166"/>
      <c r="H65" s="166"/>
      <c r="I65" s="166"/>
      <c r="J65" s="166"/>
      <c r="K65" s="166"/>
      <c r="L65" s="166"/>
      <c r="M65" s="167"/>
    </row>
    <row r="66" spans="2:13" x14ac:dyDescent="0.2">
      <c r="B66" s="172" t="s">
        <v>130</v>
      </c>
      <c r="C66" s="168" t="s">
        <v>134</v>
      </c>
      <c r="D66" s="168"/>
      <c r="E66" s="168"/>
      <c r="F66" s="168"/>
      <c r="G66" s="168"/>
      <c r="H66" s="168"/>
      <c r="I66" s="168"/>
      <c r="J66" s="168"/>
      <c r="K66" s="168"/>
      <c r="L66" s="168"/>
      <c r="M66" s="169"/>
    </row>
    <row r="67" spans="2:13" x14ac:dyDescent="0.2">
      <c r="B67" s="172" t="s">
        <v>131</v>
      </c>
      <c r="C67" s="168" t="s">
        <v>135</v>
      </c>
      <c r="D67" s="168"/>
      <c r="E67" s="168"/>
      <c r="F67" s="168"/>
      <c r="G67" s="168"/>
      <c r="H67" s="168"/>
      <c r="I67" s="168"/>
      <c r="J67" s="168"/>
      <c r="K67" s="168"/>
      <c r="L67" s="168"/>
      <c r="M67" s="169"/>
    </row>
    <row r="68" spans="2:13" x14ac:dyDescent="0.2">
      <c r="B68" s="172" t="s">
        <v>132</v>
      </c>
      <c r="C68" s="168" t="s">
        <v>136</v>
      </c>
      <c r="D68" s="168"/>
      <c r="E68" s="168"/>
      <c r="F68" s="168"/>
      <c r="G68" s="168"/>
      <c r="H68" s="168"/>
      <c r="I68" s="168"/>
      <c r="J68" s="168"/>
      <c r="K68" s="168"/>
      <c r="L68" s="168"/>
      <c r="M68" s="169"/>
    </row>
    <row r="69" spans="2:13" ht="15" thickBot="1" x14ac:dyDescent="0.25">
      <c r="B69" s="173" t="s">
        <v>131</v>
      </c>
      <c r="C69" s="170" t="s">
        <v>137</v>
      </c>
      <c r="D69" s="170"/>
      <c r="E69" s="170"/>
      <c r="F69" s="170"/>
      <c r="G69" s="170"/>
      <c r="H69" s="170"/>
      <c r="I69" s="170"/>
      <c r="J69" s="170"/>
      <c r="K69" s="170"/>
      <c r="L69" s="170"/>
      <c r="M69" s="171"/>
    </row>
  </sheetData>
  <mergeCells count="59">
    <mergeCell ref="B55:B56"/>
    <mergeCell ref="C65:M65"/>
    <mergeCell ref="C66:M66"/>
    <mergeCell ref="C67:M67"/>
    <mergeCell ref="C68:M68"/>
    <mergeCell ref="C69:M69"/>
    <mergeCell ref="B64:M64"/>
    <mergeCell ref="C60:D60"/>
    <mergeCell ref="E60:F60"/>
    <mergeCell ref="G60:H60"/>
    <mergeCell ref="J60:K60"/>
    <mergeCell ref="L60:M60"/>
    <mergeCell ref="C61:D61"/>
    <mergeCell ref="E61:F61"/>
    <mergeCell ref="G61:H61"/>
    <mergeCell ref="J61:K61"/>
    <mergeCell ref="L61:M61"/>
    <mergeCell ref="C58:D58"/>
    <mergeCell ref="E58:F58"/>
    <mergeCell ref="G58:H58"/>
    <mergeCell ref="J58:K58"/>
    <mergeCell ref="L58:M58"/>
    <mergeCell ref="C59:D59"/>
    <mergeCell ref="E59:F59"/>
    <mergeCell ref="G59:H59"/>
    <mergeCell ref="J59:K59"/>
    <mergeCell ref="L59:M59"/>
    <mergeCell ref="J55:K56"/>
    <mergeCell ref="L55:M56"/>
    <mergeCell ref="C57:D57"/>
    <mergeCell ref="E57:F57"/>
    <mergeCell ref="G57:H57"/>
    <mergeCell ref="J57:K57"/>
    <mergeCell ref="L57:M57"/>
    <mergeCell ref="B50:H50"/>
    <mergeCell ref="B51:H51"/>
    <mergeCell ref="B52:H52"/>
    <mergeCell ref="E55:F56"/>
    <mergeCell ref="G55:H56"/>
    <mergeCell ref="I55:I56"/>
    <mergeCell ref="V7:V8"/>
    <mergeCell ref="W7:W8"/>
    <mergeCell ref="Y7:Y8"/>
    <mergeCell ref="Z7:Z8"/>
    <mergeCell ref="B48:H48"/>
    <mergeCell ref="B49:H49"/>
    <mergeCell ref="B47:H47"/>
    <mergeCell ref="M7:M8"/>
    <mergeCell ref="N7:N8"/>
    <mergeCell ref="P7:P8"/>
    <mergeCell ref="Q7:Q8"/>
    <mergeCell ref="S7:S8"/>
    <mergeCell ref="T7:T8"/>
    <mergeCell ref="B3:L4"/>
    <mergeCell ref="M6:N6"/>
    <mergeCell ref="P6:Q6"/>
    <mergeCell ref="S6:T6"/>
    <mergeCell ref="V6:W6"/>
    <mergeCell ref="Y6:Z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FIXTURE UNIT CALCS TABLE</vt:lpstr>
      <vt:lpstr>HOT WATER DEMAND (2015 ASHRAE)</vt:lpstr>
      <vt:lpstr>FIXTURE UNIT REF TABLE</vt:lpstr>
      <vt:lpstr>FIXTURE UNITS VS GPM CONVERSION</vt:lpstr>
      <vt:lpstr>DRAINAGE PIPE SIZING TABLE</vt:lpstr>
      <vt:lpstr>BACKWATER VALVE CALCULATIONS</vt:lpstr>
      <vt:lpstr>BOILER SYSTEM SIZING (APTS.)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Romero</dc:creator>
  <cp:lastModifiedBy>Gilbert Martinez</cp:lastModifiedBy>
  <dcterms:created xsi:type="dcterms:W3CDTF">2017-11-13T16:19:34Z</dcterms:created>
  <dcterms:modified xsi:type="dcterms:W3CDTF">2019-11-13T02:00:52Z</dcterms:modified>
</cp:coreProperties>
</file>