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nijen\Mijn Drive\Studie\AI\Neural Nets and Deep Learning\Presentatie\"/>
    </mc:Choice>
  </mc:AlternateContent>
  <xr:revisionPtr revIDLastSave="0" documentId="13_ncr:1_{75075A83-E322-4C7B-B240-70159A1EDBA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Neural_Net" sheetId="2" r:id="rId1"/>
    <sheet name="Covariate_shift" sheetId="3" r:id="rId2"/>
    <sheet name="BN" sheetId="4" r:id="rId3"/>
    <sheet name="CN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1" i="1"/>
  <c r="C50" i="1"/>
  <c r="C26" i="1"/>
  <c r="C49" i="1"/>
  <c r="C42" i="1"/>
  <c r="B42" i="1"/>
  <c r="C41" i="1"/>
  <c r="B41" i="1"/>
  <c r="G49" i="1"/>
  <c r="J50" i="1" s="1"/>
  <c r="J51" i="1" s="1"/>
  <c r="I13" i="4"/>
  <c r="J13" i="4" s="1"/>
  <c r="K13" i="4" s="1"/>
  <c r="L13" i="4" s="1"/>
  <c r="O13" i="4" s="1"/>
  <c r="P13" i="4" s="1"/>
  <c r="M12" i="4"/>
  <c r="M13" i="4" s="1"/>
  <c r="I12" i="4"/>
  <c r="J12" i="4" s="1"/>
  <c r="K12" i="4" s="1"/>
  <c r="L12" i="4" s="1"/>
  <c r="O12" i="4" s="1"/>
  <c r="P12" i="4" s="1"/>
  <c r="I11" i="4"/>
  <c r="J11" i="4" s="1"/>
  <c r="I5" i="4"/>
  <c r="J5" i="4" s="1"/>
  <c r="K5" i="4" s="1"/>
  <c r="L5" i="4" s="1"/>
  <c r="O5" i="4" s="1"/>
  <c r="P5" i="4" s="1"/>
  <c r="I4" i="4"/>
  <c r="J4" i="4" s="1"/>
  <c r="K4" i="4" s="1"/>
  <c r="L4" i="4" s="1"/>
  <c r="O4" i="4" s="1"/>
  <c r="P4" i="4" s="1"/>
  <c r="I3" i="4"/>
  <c r="J3" i="4" s="1"/>
  <c r="M12" i="3"/>
  <c r="N12" i="3" s="1"/>
  <c r="K12" i="3"/>
  <c r="J12" i="3"/>
  <c r="I12" i="3"/>
  <c r="M11" i="3"/>
  <c r="N11" i="3" s="1"/>
  <c r="K11" i="3"/>
  <c r="J11" i="3"/>
  <c r="I11" i="3"/>
  <c r="J10" i="3"/>
  <c r="M10" i="3" s="1"/>
  <c r="N10" i="3" s="1"/>
  <c r="N13" i="3" s="1"/>
  <c r="I10" i="3"/>
  <c r="J5" i="3"/>
  <c r="M5" i="3" s="1"/>
  <c r="N5" i="3" s="1"/>
  <c r="I5" i="3"/>
  <c r="J4" i="3"/>
  <c r="M4" i="3" s="1"/>
  <c r="N4" i="3" s="1"/>
  <c r="I4" i="3"/>
  <c r="I3" i="3"/>
  <c r="J3" i="3" s="1"/>
  <c r="M3" i="3" s="1"/>
  <c r="N3" i="3" s="1"/>
  <c r="N6" i="3" s="1"/>
  <c r="I19" i="2"/>
  <c r="J19" i="2" s="1"/>
  <c r="M19" i="2" s="1"/>
  <c r="N19" i="2" s="1"/>
  <c r="I18" i="2"/>
  <c r="J18" i="2" s="1"/>
  <c r="M18" i="2" s="1"/>
  <c r="N18" i="2" s="1"/>
  <c r="J17" i="2"/>
  <c r="M17" i="2" s="1"/>
  <c r="N17" i="2" s="1"/>
  <c r="N20" i="2" s="1"/>
  <c r="I17" i="2"/>
  <c r="I12" i="2"/>
  <c r="J12" i="2" s="1"/>
  <c r="M12" i="2" s="1"/>
  <c r="N12" i="2" s="1"/>
  <c r="I11" i="2"/>
  <c r="J11" i="2" s="1"/>
  <c r="M11" i="2" s="1"/>
  <c r="N11" i="2" s="1"/>
  <c r="J10" i="2"/>
  <c r="M10" i="2" s="1"/>
  <c r="N10" i="2" s="1"/>
  <c r="N13" i="2" s="1"/>
  <c r="I10" i="2"/>
  <c r="J14" i="4" l="1"/>
  <c r="K11" i="4"/>
  <c r="L11" i="4" s="1"/>
  <c r="O11" i="4" s="1"/>
  <c r="P11" i="4" s="1"/>
  <c r="P14" i="4" s="1"/>
  <c r="K3" i="4"/>
  <c r="L3" i="4" s="1"/>
  <c r="O3" i="4" s="1"/>
  <c r="P3" i="4" s="1"/>
  <c r="P6" i="4" s="1"/>
  <c r="J6" i="4"/>
  <c r="E28" i="1" l="1"/>
  <c r="E27" i="1"/>
  <c r="E26" i="1"/>
  <c r="F25" i="1"/>
  <c r="E25" i="1"/>
  <c r="K4" i="1"/>
  <c r="K3" i="1"/>
  <c r="C10" i="1" l="1"/>
  <c r="C19" i="1" s="1"/>
  <c r="F9" i="1"/>
  <c r="C25" i="1" s="1"/>
  <c r="F10" i="1"/>
  <c r="C27" i="1" s="1"/>
  <c r="G10" i="1"/>
  <c r="C28" i="1" s="1"/>
  <c r="B9" i="1"/>
  <c r="C9" i="1"/>
  <c r="C17" i="1" s="1"/>
  <c r="G9" i="1"/>
  <c r="B10" i="1"/>
  <c r="C18" i="1" s="1"/>
  <c r="G25" i="1" l="1"/>
  <c r="J26" i="1" s="1"/>
  <c r="J27" i="1" s="1"/>
  <c r="K10" i="1"/>
  <c r="K9" i="1"/>
  <c r="C16" i="1"/>
  <c r="G16" i="1" s="1"/>
  <c r="J17" i="1" s="1"/>
  <c r="J18" i="1" s="1"/>
</calcChain>
</file>

<file path=xl/sharedStrings.xml><?xml version="1.0" encoding="utf-8"?>
<sst xmlns="http://schemas.openxmlformats.org/spreadsheetml/2006/main" count="163" uniqueCount="48">
  <si>
    <t>Original grayscale 2*2 image.</t>
  </si>
  <si>
    <t>Label: black cat (0)</t>
  </si>
  <si>
    <t>Label: white cat (1)</t>
  </si>
  <si>
    <t>Mean (μ):</t>
  </si>
  <si>
    <t>SD (σ):</t>
  </si>
  <si>
    <t>After applying BN</t>
  </si>
  <si>
    <t>Average Pop</t>
  </si>
  <si>
    <t>SD Pop</t>
  </si>
  <si>
    <t>Input Layer</t>
  </si>
  <si>
    <t>Hidden layer</t>
  </si>
  <si>
    <t xml:space="preserve">Output layer </t>
  </si>
  <si>
    <t>Sigmoid: 1/(1+EXP(-z))</t>
  </si>
  <si>
    <t>Feature (pixels)</t>
  </si>
  <si>
    <t>Image 1</t>
  </si>
  <si>
    <t>w1_1 to w1_4</t>
  </si>
  <si>
    <t>b1</t>
  </si>
  <si>
    <t>Node output</t>
  </si>
  <si>
    <t>Label:</t>
  </si>
  <si>
    <t>(black cat)</t>
  </si>
  <si>
    <t>Prediction:</t>
  </si>
  <si>
    <t>BCE_Loss:</t>
  </si>
  <si>
    <t>Image 2</t>
  </si>
  <si>
    <t>(white cat)</t>
  </si>
  <si>
    <t>Data and initial weights and bias</t>
  </si>
  <si>
    <t>x1_salary</t>
  </si>
  <si>
    <t>x2_age</t>
  </si>
  <si>
    <t>x3_study_loan</t>
  </si>
  <si>
    <t>savings</t>
  </si>
  <si>
    <t>w1_1</t>
  </si>
  <si>
    <t>w1_2</t>
  </si>
  <si>
    <t>w1_3</t>
  </si>
  <si>
    <t>z1 hidden layer input</t>
  </si>
  <si>
    <t>after ReLU</t>
  </si>
  <si>
    <t>w2</t>
  </si>
  <si>
    <t>b2</t>
  </si>
  <si>
    <t>z2_output</t>
  </si>
  <si>
    <t>RMSE</t>
  </si>
  <si>
    <t>Data, initial weights and bias, and calculated inputs and outputs</t>
  </si>
  <si>
    <t>Average RMSE</t>
  </si>
  <si>
    <t>After adjustment of the weights and bias (epoch 1)</t>
  </si>
  <si>
    <t>Showing Covariate Shift</t>
  </si>
  <si>
    <t>Batch Normalization</t>
  </si>
  <si>
    <t>z1_normalized</t>
  </si>
  <si>
    <t>γ*z1_normalized + β</t>
  </si>
  <si>
    <t>Batch Normalization after adjusting w1 and w2</t>
  </si>
  <si>
    <t>Validation:</t>
  </si>
  <si>
    <t>Original image</t>
  </si>
  <si>
    <t xml:space="preserve">Note: higher loss but still correctly predicted label.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</si>
</sst>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 * #,##0.0_ ;_ * \-#,##0.0_ ;_ * &quot;-&quot;??_ ;_ @_ "/>
    <numFmt numFmtId="165" formatCode="0.000"/>
    <numFmt numFmtId="166" formatCode="_ * #,##0.0_ ;_ * \-#,##0.0_ ;_ * &quot;-&quot;?_ ;_ @_ "/>
    <numFmt numFmtId="167" formatCode="0.0"/>
    <numFmt numFmtId="168" formatCode="_ * #,##0.000_ ;_ * \-#,##0.000_ ;_ * &quot;-&quot;?_ ;_ @_ "/>
    <numFmt numFmtId="169" formatCode="_ * #,##0.00_ ;_ * \-#,##0.00_ ;_ * &quot;-&quot;?_ ;_ @_ "/>
    <numFmt numFmtId="170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  <font>
      <sz val="10"/>
      <color theme="1"/>
      <name val="Arial Unicode MS"/>
    </font>
    <font>
      <i/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6" fontId="0" fillId="0" borderId="0" xfId="0" applyNumberFormat="1"/>
    <xf numFmtId="167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168" fontId="0" fillId="0" borderId="0" xfId="0" applyNumberFormat="1" applyAlignment="1">
      <alignment vertical="center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right" wrapText="1"/>
    </xf>
    <xf numFmtId="170" fontId="0" fillId="0" borderId="0" xfId="1" applyNumberFormat="1" applyFont="1" applyFill="1" applyAlignment="1">
      <alignment horizontal="right"/>
    </xf>
    <xf numFmtId="0" fontId="0" fillId="0" borderId="0" xfId="0" applyAlignment="1">
      <alignment horizontal="right"/>
    </xf>
    <xf numFmtId="170" fontId="0" fillId="0" borderId="0" xfId="1" applyNumberFormat="1" applyFont="1" applyAlignment="1">
      <alignment horizontal="right"/>
    </xf>
    <xf numFmtId="170" fontId="0" fillId="0" borderId="0" xfId="1" applyNumberFormat="1" applyFont="1"/>
    <xf numFmtId="170" fontId="0" fillId="0" borderId="0" xfId="1" applyNumberFormat="1" applyFont="1" applyFill="1"/>
    <xf numFmtId="170" fontId="2" fillId="0" borderId="1" xfId="1" applyNumberFormat="1" applyFont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170" fontId="2" fillId="2" borderId="1" xfId="1" applyNumberFormat="1" applyFont="1" applyFill="1" applyBorder="1" applyAlignment="1">
      <alignment horizontal="right" wrapText="1"/>
    </xf>
    <xf numFmtId="170" fontId="0" fillId="2" borderId="0" xfId="1" applyNumberFormat="1" applyFont="1" applyFill="1" applyAlignment="1">
      <alignment horizontal="right"/>
    </xf>
    <xf numFmtId="170" fontId="0" fillId="2" borderId="0" xfId="1" applyNumberFormat="1" applyFont="1" applyFill="1" applyBorder="1" applyAlignment="1">
      <alignment horizontal="right"/>
    </xf>
    <xf numFmtId="170" fontId="0" fillId="2" borderId="1" xfId="1" applyNumberFormat="1" applyFont="1" applyFill="1" applyBorder="1" applyAlignment="1">
      <alignment horizontal="right"/>
    </xf>
    <xf numFmtId="170" fontId="2" fillId="0" borderId="0" xfId="1" applyNumberFormat="1" applyFont="1" applyFill="1"/>
    <xf numFmtId="0" fontId="2" fillId="3" borderId="1" xfId="0" applyFont="1" applyFill="1" applyBorder="1" applyAlignment="1">
      <alignment horizontal="right" wrapText="1"/>
    </xf>
    <xf numFmtId="170" fontId="2" fillId="3" borderId="1" xfId="1" applyNumberFormat="1" applyFont="1" applyFill="1" applyBorder="1" applyAlignment="1">
      <alignment horizontal="right" wrapText="1"/>
    </xf>
    <xf numFmtId="170" fontId="2" fillId="0" borderId="1" xfId="1" applyNumberFormat="1" applyFont="1" applyFill="1" applyBorder="1" applyAlignment="1">
      <alignment horizontal="right" wrapText="1"/>
    </xf>
    <xf numFmtId="0" fontId="0" fillId="3" borderId="0" xfId="0" applyFill="1" applyAlignment="1">
      <alignment horizontal="right"/>
    </xf>
    <xf numFmtId="170" fontId="0" fillId="3" borderId="0" xfId="1" applyNumberFormat="1" applyFont="1" applyFill="1" applyAlignment="1">
      <alignment horizontal="right"/>
    </xf>
    <xf numFmtId="170" fontId="0" fillId="0" borderId="0" xfId="1" applyNumberFormat="1" applyFont="1" applyFill="1" applyBorder="1" applyAlignment="1">
      <alignment horizontal="right"/>
    </xf>
    <xf numFmtId="170" fontId="0" fillId="0" borderId="1" xfId="1" applyNumberFormat="1" applyFont="1" applyFill="1" applyBorder="1" applyAlignment="1">
      <alignment horizontal="right"/>
    </xf>
    <xf numFmtId="170" fontId="2" fillId="0" borderId="0" xfId="1" applyNumberFormat="1" applyFont="1" applyFill="1" applyAlignment="1">
      <alignment horizontal="right"/>
    </xf>
    <xf numFmtId="170" fontId="2" fillId="4" borderId="0" xfId="1" applyNumberFormat="1" applyFont="1" applyFill="1" applyAlignment="1">
      <alignment horizontal="right"/>
    </xf>
    <xf numFmtId="165" fontId="0" fillId="3" borderId="0" xfId="0" applyNumberFormat="1" applyFill="1" applyAlignment="1">
      <alignment horizontal="right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64" fontId="2" fillId="2" borderId="1" xfId="1" applyNumberFormat="1" applyFont="1" applyFill="1" applyBorder="1" applyAlignment="1">
      <alignment horizontal="center" wrapText="1"/>
    </xf>
    <xf numFmtId="164" fontId="2" fillId="5" borderId="1" xfId="1" applyNumberFormat="1" applyFont="1" applyFill="1" applyBorder="1" applyAlignment="1">
      <alignment horizontal="center" wrapText="1"/>
    </xf>
    <xf numFmtId="164" fontId="2" fillId="0" borderId="1" xfId="1" applyNumberFormat="1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0" fillId="3" borderId="0" xfId="0" applyFill="1"/>
    <xf numFmtId="170" fontId="0" fillId="2" borderId="0" xfId="1" applyNumberFormat="1" applyFont="1" applyFill="1"/>
    <xf numFmtId="164" fontId="0" fillId="5" borderId="0" xfId="1" applyNumberFormat="1" applyFont="1" applyFill="1"/>
    <xf numFmtId="164" fontId="0" fillId="0" borderId="0" xfId="1" applyNumberFormat="1" applyFont="1" applyFill="1"/>
    <xf numFmtId="170" fontId="0" fillId="6" borderId="0" xfId="0" applyNumberFormat="1" applyFill="1"/>
    <xf numFmtId="170" fontId="0" fillId="0" borderId="1" xfId="1" applyNumberFormat="1" applyFont="1" applyFill="1" applyBorder="1"/>
    <xf numFmtId="2" fontId="5" fillId="0" borderId="0" xfId="1" applyNumberFormat="1" applyFont="1"/>
    <xf numFmtId="170" fontId="0" fillId="0" borderId="0" xfId="0" applyNumberFormat="1"/>
    <xf numFmtId="170" fontId="2" fillId="6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left" vertical="center"/>
    </xf>
    <xf numFmtId="164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0</xdr:rowOff>
    </xdr:from>
    <xdr:ext cx="304800" cy="304800"/>
    <xdr:sp macro="" textlink="">
      <xdr:nvSpPr>
        <xdr:cNvPr id="2" name="AutoShape 2" descr="Oversteering">
          <a:extLst>
            <a:ext uri="{FF2B5EF4-FFF2-40B4-BE49-F238E27FC236}">
              <a16:creationId xmlns:a16="http://schemas.microsoft.com/office/drawing/2014/main" id="{6BDCA4F3-4D9A-4D02-AF3D-909ADD916C19}"/>
            </a:ext>
          </a:extLst>
        </xdr:cNvPr>
        <xdr:cNvSpPr>
          <a:spLocks noChangeAspect="1" noChangeArrowheads="1"/>
        </xdr:cNvSpPr>
      </xdr:nvSpPr>
      <xdr:spPr bwMode="auto">
        <a:xfrm>
          <a:off x="9048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04800"/>
    <xdr:sp macro="" textlink="">
      <xdr:nvSpPr>
        <xdr:cNvPr id="3" name="AutoShape 2" descr="Oversteering">
          <a:extLst>
            <a:ext uri="{FF2B5EF4-FFF2-40B4-BE49-F238E27FC236}">
              <a16:creationId xmlns:a16="http://schemas.microsoft.com/office/drawing/2014/main" id="{3E74394F-BD96-4044-9B19-8780B3E81E92}"/>
            </a:ext>
          </a:extLst>
        </xdr:cNvPr>
        <xdr:cNvSpPr>
          <a:spLocks noChangeAspect="1" noChangeArrowheads="1"/>
        </xdr:cNvSpPr>
      </xdr:nvSpPr>
      <xdr:spPr bwMode="auto">
        <a:xfrm>
          <a:off x="9048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04800"/>
    <xdr:sp macro="" textlink="">
      <xdr:nvSpPr>
        <xdr:cNvPr id="4" name="AutoShape 2" descr="Oversteering">
          <a:extLst>
            <a:ext uri="{FF2B5EF4-FFF2-40B4-BE49-F238E27FC236}">
              <a16:creationId xmlns:a16="http://schemas.microsoft.com/office/drawing/2014/main" id="{9B86897F-BA6C-43D0-9A07-4BDD13C33B1E}"/>
            </a:ext>
          </a:extLst>
        </xdr:cNvPr>
        <xdr:cNvSpPr>
          <a:spLocks noChangeAspect="1" noChangeArrowheads="1"/>
        </xdr:cNvSpPr>
      </xdr:nvSpPr>
      <xdr:spPr bwMode="auto">
        <a:xfrm>
          <a:off x="9048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4800"/>
    <xdr:sp macro="" textlink="">
      <xdr:nvSpPr>
        <xdr:cNvPr id="5" name="AutoShape 1" descr="Oversteering">
          <a:extLst>
            <a:ext uri="{FF2B5EF4-FFF2-40B4-BE49-F238E27FC236}">
              <a16:creationId xmlns:a16="http://schemas.microsoft.com/office/drawing/2014/main" id="{F89BCFED-1F0C-4D3E-9EF3-0211B65D41DA}"/>
            </a:ext>
          </a:extLst>
        </xdr:cNvPr>
        <xdr:cNvSpPr>
          <a:spLocks noChangeAspect="1" noChangeArrowheads="1"/>
        </xdr:cNvSpPr>
      </xdr:nvSpPr>
      <xdr:spPr bwMode="auto">
        <a:xfrm>
          <a:off x="11201400" y="169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" name="AutoShape 2" descr="Oversteering">
          <a:extLst>
            <a:ext uri="{FF2B5EF4-FFF2-40B4-BE49-F238E27FC236}">
              <a16:creationId xmlns:a16="http://schemas.microsoft.com/office/drawing/2014/main" id="{A930DD8A-822C-4827-A921-0E806075665F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69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4800"/>
    <xdr:sp macro="" textlink="">
      <xdr:nvSpPr>
        <xdr:cNvPr id="7" name="AutoShape 1" descr="Oversteering">
          <a:extLst>
            <a:ext uri="{FF2B5EF4-FFF2-40B4-BE49-F238E27FC236}">
              <a16:creationId xmlns:a16="http://schemas.microsoft.com/office/drawing/2014/main" id="{BB593C4E-F982-4B74-A581-F1C6D73BAC93}"/>
            </a:ext>
          </a:extLst>
        </xdr:cNvPr>
        <xdr:cNvSpPr>
          <a:spLocks noChangeAspect="1" noChangeArrowheads="1"/>
        </xdr:cNvSpPr>
      </xdr:nvSpPr>
      <xdr:spPr bwMode="auto">
        <a:xfrm>
          <a:off x="11201400" y="169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8" name="AutoShape 2" descr="Oversteering">
          <a:extLst>
            <a:ext uri="{FF2B5EF4-FFF2-40B4-BE49-F238E27FC236}">
              <a16:creationId xmlns:a16="http://schemas.microsoft.com/office/drawing/2014/main" id="{C5965097-A893-49EA-B667-5E8E8FE2A608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69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4800"/>
    <xdr:sp macro="" textlink="">
      <xdr:nvSpPr>
        <xdr:cNvPr id="9" name="AutoShape 1" descr="Oversteering">
          <a:extLst>
            <a:ext uri="{FF2B5EF4-FFF2-40B4-BE49-F238E27FC236}">
              <a16:creationId xmlns:a16="http://schemas.microsoft.com/office/drawing/2014/main" id="{B020B14D-3E7B-4EF8-A408-A6DC1097683F}"/>
            </a:ext>
          </a:extLst>
        </xdr:cNvPr>
        <xdr:cNvSpPr>
          <a:spLocks noChangeAspect="1" noChangeArrowheads="1"/>
        </xdr:cNvSpPr>
      </xdr:nvSpPr>
      <xdr:spPr bwMode="auto">
        <a:xfrm>
          <a:off x="11201400" y="169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10" name="AutoShape 2" descr="Oversteering">
          <a:extLst>
            <a:ext uri="{FF2B5EF4-FFF2-40B4-BE49-F238E27FC236}">
              <a16:creationId xmlns:a16="http://schemas.microsoft.com/office/drawing/2014/main" id="{D8DEE1BF-7CFC-436C-B7A4-C7A93950801D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69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12</xdr:row>
      <xdr:rowOff>401</xdr:rowOff>
    </xdr:from>
    <xdr:to>
      <xdr:col>3</xdr:col>
      <xdr:colOff>439793</xdr:colOff>
      <xdr:row>28</xdr:row>
      <xdr:rowOff>95250</xdr:rowOff>
    </xdr:to>
    <xdr:cxnSp macro="">
      <xdr:nvCxnSpPr>
        <xdr:cNvPr id="2" name="Rechte verbindingslijn 1">
          <a:extLst>
            <a:ext uri="{FF2B5EF4-FFF2-40B4-BE49-F238E27FC236}">
              <a16:creationId xmlns:a16="http://schemas.microsoft.com/office/drawing/2014/main" id="{2F533E07-AC1A-4A9F-ADB2-DBC7DED62BF7}"/>
            </a:ext>
          </a:extLst>
        </xdr:cNvPr>
        <xdr:cNvCxnSpPr/>
      </xdr:nvCxnSpPr>
      <xdr:spPr>
        <a:xfrm flipH="1">
          <a:off x="3943350" y="2210201"/>
          <a:ext cx="7993" cy="3041249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233908</xdr:colOff>
      <xdr:row>12</xdr:row>
      <xdr:rowOff>11044</xdr:rowOff>
    </xdr:from>
    <xdr:to>
      <xdr:col>7</xdr:col>
      <xdr:colOff>247650</xdr:colOff>
      <xdr:row>28</xdr:row>
      <xdr:rowOff>82550</xdr:rowOff>
    </xdr:to>
    <xdr:cxnSp macro="">
      <xdr:nvCxnSpPr>
        <xdr:cNvPr id="3" name="Rechte verbindingslijn 2">
          <a:extLst>
            <a:ext uri="{FF2B5EF4-FFF2-40B4-BE49-F238E27FC236}">
              <a16:creationId xmlns:a16="http://schemas.microsoft.com/office/drawing/2014/main" id="{68B6D555-204A-4535-BA5C-63373862D4B0}"/>
            </a:ext>
          </a:extLst>
        </xdr:cNvPr>
        <xdr:cNvCxnSpPr/>
      </xdr:nvCxnSpPr>
      <xdr:spPr>
        <a:xfrm>
          <a:off x="7549108" y="2220844"/>
          <a:ext cx="13742" cy="3017906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348980</xdr:colOff>
      <xdr:row>0</xdr:row>
      <xdr:rowOff>63501</xdr:rowOff>
    </xdr:from>
    <xdr:to>
      <xdr:col>8</xdr:col>
      <xdr:colOff>927100</xdr:colOff>
      <xdr:row>6</xdr:row>
      <xdr:rowOff>56639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E0EF6B90-EFFE-425E-9C0F-6009242552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7" r="13945"/>
        <a:stretch>
          <a:fillRect/>
        </a:stretch>
      </xdr:blipFill>
      <xdr:spPr>
        <a:xfrm>
          <a:off x="7664180" y="63501"/>
          <a:ext cx="1067070" cy="1098038"/>
        </a:xfrm>
        <a:prstGeom prst="rect">
          <a:avLst/>
        </a:prstGeom>
      </xdr:spPr>
    </xdr:pic>
    <xdr:clientData/>
  </xdr:twoCellAnchor>
  <xdr:twoCellAnchor editAs="oneCell">
    <xdr:from>
      <xdr:col>0</xdr:col>
      <xdr:colOff>679451</xdr:colOff>
      <xdr:row>0</xdr:row>
      <xdr:rowOff>50801</xdr:rowOff>
    </xdr:from>
    <xdr:to>
      <xdr:col>0</xdr:col>
      <xdr:colOff>1739900</xdr:colOff>
      <xdr:row>6</xdr:row>
      <xdr:rowOff>51740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66397D9-BC3B-4A77-925A-55B937D941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1519"/>
        <a:stretch>
          <a:fillRect/>
        </a:stretch>
      </xdr:blipFill>
      <xdr:spPr>
        <a:xfrm>
          <a:off x="679451" y="50801"/>
          <a:ext cx="1060449" cy="1105839"/>
        </a:xfrm>
        <a:prstGeom prst="rect">
          <a:avLst/>
        </a:prstGeom>
      </xdr:spPr>
    </xdr:pic>
    <xdr:clientData/>
  </xdr:twoCellAnchor>
  <xdr:twoCellAnchor>
    <xdr:from>
      <xdr:col>9</xdr:col>
      <xdr:colOff>57150</xdr:colOff>
      <xdr:row>15</xdr:row>
      <xdr:rowOff>50800</xdr:rowOff>
    </xdr:from>
    <xdr:to>
      <xdr:col>9</xdr:col>
      <xdr:colOff>450850</xdr:colOff>
      <xdr:row>17</xdr:row>
      <xdr:rowOff>12700</xdr:rowOff>
    </xdr:to>
    <xdr:sp macro="" textlink="">
      <xdr:nvSpPr>
        <xdr:cNvPr id="6" name="Pijl: gekromd rechts 5">
          <a:extLst>
            <a:ext uri="{FF2B5EF4-FFF2-40B4-BE49-F238E27FC236}">
              <a16:creationId xmlns:a16="http://schemas.microsoft.com/office/drawing/2014/main" id="{175DFC9D-DCDB-43DB-8340-BB456AB84871}"/>
            </a:ext>
          </a:extLst>
        </xdr:cNvPr>
        <xdr:cNvSpPr/>
      </xdr:nvSpPr>
      <xdr:spPr>
        <a:xfrm>
          <a:off x="9169400" y="2813050"/>
          <a:ext cx="393700" cy="330200"/>
        </a:xfrm>
        <a:prstGeom prst="curvedRightArrow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44450</xdr:colOff>
      <xdr:row>24</xdr:row>
      <xdr:rowOff>44450</xdr:rowOff>
    </xdr:from>
    <xdr:to>
      <xdr:col>9</xdr:col>
      <xdr:colOff>438150</xdr:colOff>
      <xdr:row>26</xdr:row>
      <xdr:rowOff>6350</xdr:rowOff>
    </xdr:to>
    <xdr:sp macro="" textlink="">
      <xdr:nvSpPr>
        <xdr:cNvPr id="7" name="Pijl: gekromd rechts 6">
          <a:extLst>
            <a:ext uri="{FF2B5EF4-FFF2-40B4-BE49-F238E27FC236}">
              <a16:creationId xmlns:a16="http://schemas.microsoft.com/office/drawing/2014/main" id="{BA4898B1-4B80-487C-B696-227DC141732E}"/>
            </a:ext>
          </a:extLst>
        </xdr:cNvPr>
        <xdr:cNvSpPr/>
      </xdr:nvSpPr>
      <xdr:spPr>
        <a:xfrm>
          <a:off x="9156700" y="4464050"/>
          <a:ext cx="393700" cy="330200"/>
        </a:xfrm>
        <a:prstGeom prst="curvedRightArrow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1193801</xdr:colOff>
      <xdr:row>15</xdr:row>
      <xdr:rowOff>38102</xdr:rowOff>
    </xdr:from>
    <xdr:to>
      <xdr:col>0</xdr:col>
      <xdr:colOff>1784350</xdr:colOff>
      <xdr:row>18</xdr:row>
      <xdr:rowOff>101478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B3DC9C07-A0A0-49E1-A3BF-D04658D4D6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1519"/>
        <a:stretch>
          <a:fillRect/>
        </a:stretch>
      </xdr:blipFill>
      <xdr:spPr>
        <a:xfrm>
          <a:off x="1193801" y="2800352"/>
          <a:ext cx="590549" cy="615826"/>
        </a:xfrm>
        <a:prstGeom prst="rect">
          <a:avLst/>
        </a:prstGeom>
      </xdr:spPr>
    </xdr:pic>
    <xdr:clientData/>
  </xdr:twoCellAnchor>
  <xdr:twoCellAnchor editAs="oneCell">
    <xdr:from>
      <xdr:col>0</xdr:col>
      <xdr:colOff>1193800</xdr:colOff>
      <xdr:row>23</xdr:row>
      <xdr:rowOff>165100</xdr:rowOff>
    </xdr:from>
    <xdr:to>
      <xdr:col>0</xdr:col>
      <xdr:colOff>1804720</xdr:colOff>
      <xdr:row>27</xdr:row>
      <xdr:rowOff>57150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4BCB620A-8EBE-4074-BBFC-35A02C94AB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7" r="13945"/>
        <a:stretch>
          <a:fillRect/>
        </a:stretch>
      </xdr:blipFill>
      <xdr:spPr>
        <a:xfrm>
          <a:off x="1193800" y="4400550"/>
          <a:ext cx="610920" cy="628650"/>
        </a:xfrm>
        <a:prstGeom prst="rect">
          <a:avLst/>
        </a:prstGeom>
      </xdr:spPr>
    </xdr:pic>
    <xdr:clientData/>
  </xdr:twoCellAnchor>
  <xdr:twoCellAnchor>
    <xdr:from>
      <xdr:col>3</xdr:col>
      <xdr:colOff>439793</xdr:colOff>
      <xdr:row>45</xdr:row>
      <xdr:rowOff>401</xdr:rowOff>
    </xdr:from>
    <xdr:to>
      <xdr:col>3</xdr:col>
      <xdr:colOff>444500</xdr:colOff>
      <xdr:row>53</xdr:row>
      <xdr:rowOff>0</xdr:rowOff>
    </xdr:to>
    <xdr:cxnSp macro="">
      <xdr:nvCxnSpPr>
        <xdr:cNvPr id="10" name="Rechte verbindingslijn 9">
          <a:extLst>
            <a:ext uri="{FF2B5EF4-FFF2-40B4-BE49-F238E27FC236}">
              <a16:creationId xmlns:a16="http://schemas.microsoft.com/office/drawing/2014/main" id="{02298FF4-D107-4D5B-A22E-39DFFBB2A459}"/>
            </a:ext>
          </a:extLst>
        </xdr:cNvPr>
        <xdr:cNvCxnSpPr/>
      </xdr:nvCxnSpPr>
      <xdr:spPr>
        <a:xfrm>
          <a:off x="3951343" y="6261501"/>
          <a:ext cx="4707" cy="1536299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233908</xdr:colOff>
      <xdr:row>45</xdr:row>
      <xdr:rowOff>11044</xdr:rowOff>
    </xdr:from>
    <xdr:to>
      <xdr:col>7</xdr:col>
      <xdr:colOff>234950</xdr:colOff>
      <xdr:row>53</xdr:row>
      <xdr:rowOff>0</xdr:rowOff>
    </xdr:to>
    <xdr:cxnSp macro="">
      <xdr:nvCxnSpPr>
        <xdr:cNvPr id="11" name="Rechte verbindingslijn 10">
          <a:extLst>
            <a:ext uri="{FF2B5EF4-FFF2-40B4-BE49-F238E27FC236}">
              <a16:creationId xmlns:a16="http://schemas.microsoft.com/office/drawing/2014/main" id="{1F82DCE7-DEE4-4408-B3AA-D918F998FB84}"/>
            </a:ext>
          </a:extLst>
        </xdr:cNvPr>
        <xdr:cNvCxnSpPr/>
      </xdr:nvCxnSpPr>
      <xdr:spPr>
        <a:xfrm>
          <a:off x="7549108" y="6272144"/>
          <a:ext cx="1042" cy="1506606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48</xdr:row>
      <xdr:rowOff>50800</xdr:rowOff>
    </xdr:from>
    <xdr:to>
      <xdr:col>9</xdr:col>
      <xdr:colOff>450850</xdr:colOff>
      <xdr:row>50</xdr:row>
      <xdr:rowOff>12700</xdr:rowOff>
    </xdr:to>
    <xdr:sp macro="" textlink="">
      <xdr:nvSpPr>
        <xdr:cNvPr id="12" name="Pijl: gekromd rechts 11">
          <a:extLst>
            <a:ext uri="{FF2B5EF4-FFF2-40B4-BE49-F238E27FC236}">
              <a16:creationId xmlns:a16="http://schemas.microsoft.com/office/drawing/2014/main" id="{47610F3E-4394-40B2-80E2-D19D9972B2A5}"/>
            </a:ext>
          </a:extLst>
        </xdr:cNvPr>
        <xdr:cNvSpPr/>
      </xdr:nvSpPr>
      <xdr:spPr>
        <a:xfrm>
          <a:off x="9169400" y="2813050"/>
          <a:ext cx="393700" cy="330200"/>
        </a:xfrm>
        <a:prstGeom prst="curvedRightArrow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1117602</xdr:colOff>
      <xdr:row>47</xdr:row>
      <xdr:rowOff>165100</xdr:rowOff>
    </xdr:from>
    <xdr:to>
      <xdr:col>0</xdr:col>
      <xdr:colOff>1769414</xdr:colOff>
      <xdr:row>51</xdr:row>
      <xdr:rowOff>152612</xdr:rowOff>
    </xdr:to>
    <xdr:pic>
      <xdr:nvPicPr>
        <xdr:cNvPr id="18" name="Afbeelding 17">
          <a:extLst>
            <a:ext uri="{FF2B5EF4-FFF2-40B4-BE49-F238E27FC236}">
              <a16:creationId xmlns:a16="http://schemas.microsoft.com/office/drawing/2014/main" id="{D6288579-3530-28D1-606F-37A628D46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7602" y="8820150"/>
          <a:ext cx="651812" cy="724112"/>
        </a:xfrm>
        <a:prstGeom prst="rect">
          <a:avLst/>
        </a:prstGeom>
      </xdr:spPr>
    </xdr:pic>
    <xdr:clientData/>
  </xdr:twoCellAnchor>
  <xdr:twoCellAnchor editAs="oneCell">
    <xdr:from>
      <xdr:col>0</xdr:col>
      <xdr:colOff>1181102</xdr:colOff>
      <xdr:row>34</xdr:row>
      <xdr:rowOff>95250</xdr:rowOff>
    </xdr:from>
    <xdr:to>
      <xdr:col>0</xdr:col>
      <xdr:colOff>1832914</xdr:colOff>
      <xdr:row>38</xdr:row>
      <xdr:rowOff>82762</xdr:rowOff>
    </xdr:to>
    <xdr:pic>
      <xdr:nvPicPr>
        <xdr:cNvPr id="19" name="Afbeelding 18">
          <a:extLst>
            <a:ext uri="{FF2B5EF4-FFF2-40B4-BE49-F238E27FC236}">
              <a16:creationId xmlns:a16="http://schemas.microsoft.com/office/drawing/2014/main" id="{4E0FA1A3-2B2A-424C-B2B1-B9DEC195F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1102" y="6356350"/>
          <a:ext cx="651812" cy="724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13A1-0A78-4A81-A41D-2BB48766EF8B}">
  <dimension ref="A1:N20"/>
  <sheetViews>
    <sheetView tabSelected="1" workbookViewId="0">
      <selection activeCell="F46" sqref="F46"/>
    </sheetView>
  </sheetViews>
  <sheetFormatPr defaultRowHeight="14.5"/>
  <cols>
    <col min="1" max="1" width="13.08984375" customWidth="1"/>
    <col min="2" max="14" width="12.54296875" customWidth="1"/>
  </cols>
  <sheetData>
    <row r="1" spans="1:14">
      <c r="A1" s="1" t="s">
        <v>23</v>
      </c>
    </row>
    <row r="2" spans="1:14" ht="29">
      <c r="A2" s="22" t="s">
        <v>24</v>
      </c>
      <c r="B2" s="22" t="s">
        <v>25</v>
      </c>
      <c r="C2" s="22" t="s">
        <v>26</v>
      </c>
      <c r="D2" s="22" t="s">
        <v>27</v>
      </c>
      <c r="E2" s="22" t="s">
        <v>28</v>
      </c>
      <c r="F2" s="22" t="s">
        <v>29</v>
      </c>
      <c r="G2" s="22" t="s">
        <v>30</v>
      </c>
      <c r="H2" s="22" t="s">
        <v>15</v>
      </c>
      <c r="I2" s="22" t="s">
        <v>31</v>
      </c>
      <c r="J2" s="22" t="s">
        <v>32</v>
      </c>
      <c r="K2" s="22" t="s">
        <v>33</v>
      </c>
      <c r="L2" s="22" t="s">
        <v>34</v>
      </c>
      <c r="M2" s="22" t="s">
        <v>35</v>
      </c>
      <c r="N2" s="22" t="s">
        <v>36</v>
      </c>
    </row>
    <row r="3" spans="1:14">
      <c r="A3" s="23">
        <v>50000</v>
      </c>
      <c r="B3" s="23">
        <v>48</v>
      </c>
      <c r="C3" s="23">
        <v>12000</v>
      </c>
      <c r="D3" s="23">
        <v>80000</v>
      </c>
      <c r="E3" s="24">
        <v>1E-3</v>
      </c>
      <c r="F3" s="24">
        <v>1</v>
      </c>
      <c r="G3" s="24">
        <v>-0.01</v>
      </c>
      <c r="H3" s="25">
        <v>0</v>
      </c>
      <c r="I3" s="24"/>
      <c r="J3" s="24"/>
      <c r="K3" s="24">
        <v>1</v>
      </c>
      <c r="L3" s="24">
        <v>0</v>
      </c>
      <c r="M3" s="23"/>
      <c r="N3" s="23"/>
    </row>
    <row r="4" spans="1:14">
      <c r="A4" s="23">
        <v>40000</v>
      </c>
      <c r="B4" s="23">
        <v>70</v>
      </c>
      <c r="C4" s="23">
        <v>2000</v>
      </c>
      <c r="D4" s="23">
        <v>150000</v>
      </c>
      <c r="E4" s="24">
        <v>1E-3</v>
      </c>
      <c r="F4" s="24">
        <v>1</v>
      </c>
      <c r="G4" s="24">
        <v>-0.01</v>
      </c>
      <c r="H4" s="25">
        <v>0</v>
      </c>
      <c r="I4" s="24"/>
      <c r="J4" s="24"/>
      <c r="K4" s="24">
        <v>1</v>
      </c>
      <c r="L4" s="24">
        <v>0</v>
      </c>
      <c r="M4" s="23"/>
      <c r="N4" s="23"/>
    </row>
    <row r="5" spans="1:14">
      <c r="A5" s="23">
        <v>30000</v>
      </c>
      <c r="B5" s="23">
        <v>28</v>
      </c>
      <c r="C5" s="23">
        <v>80000</v>
      </c>
      <c r="D5" s="23">
        <v>10000</v>
      </c>
      <c r="E5" s="24">
        <v>1E-3</v>
      </c>
      <c r="F5" s="24">
        <v>1</v>
      </c>
      <c r="G5" s="24">
        <v>-0.01</v>
      </c>
      <c r="H5" s="25">
        <v>0</v>
      </c>
      <c r="I5" s="24"/>
      <c r="J5" s="24"/>
      <c r="K5" s="24">
        <v>1</v>
      </c>
      <c r="L5" s="24">
        <v>0</v>
      </c>
      <c r="M5" s="23"/>
      <c r="N5" s="23"/>
    </row>
    <row r="6" spans="1:14">
      <c r="H6" s="26"/>
      <c r="M6" s="27"/>
      <c r="N6" s="27"/>
    </row>
    <row r="7" spans="1:14">
      <c r="H7" s="26"/>
      <c r="M7" s="27"/>
      <c r="N7" s="27"/>
    </row>
    <row r="8" spans="1:14">
      <c r="A8" s="1" t="s">
        <v>37</v>
      </c>
      <c r="H8" s="26"/>
      <c r="M8" s="27"/>
      <c r="N8" s="27"/>
    </row>
    <row r="9" spans="1:14" ht="29">
      <c r="A9" s="22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22" t="s">
        <v>29</v>
      </c>
      <c r="G9" s="22" t="s">
        <v>30</v>
      </c>
      <c r="H9" s="28" t="s">
        <v>15</v>
      </c>
      <c r="I9" s="29" t="s">
        <v>31</v>
      </c>
      <c r="J9" s="29" t="s">
        <v>32</v>
      </c>
      <c r="K9" s="22" t="s">
        <v>33</v>
      </c>
      <c r="L9" s="22" t="s">
        <v>34</v>
      </c>
      <c r="M9" s="30" t="s">
        <v>35</v>
      </c>
      <c r="N9" s="30" t="s">
        <v>36</v>
      </c>
    </row>
    <row r="10" spans="1:14">
      <c r="A10" s="23">
        <v>50000</v>
      </c>
      <c r="B10" s="23">
        <v>48</v>
      </c>
      <c r="C10" s="23">
        <v>12000</v>
      </c>
      <c r="D10" s="23">
        <v>80000</v>
      </c>
      <c r="E10" s="24">
        <v>1E-3</v>
      </c>
      <c r="F10" s="24">
        <v>1</v>
      </c>
      <c r="G10" s="24">
        <v>-0.01</v>
      </c>
      <c r="H10" s="25">
        <v>0</v>
      </c>
      <c r="I10" s="31">
        <f>A10*E10+B10*F10+C10*G10+H10</f>
        <v>-22</v>
      </c>
      <c r="J10" s="31">
        <f>MAX(0,I10)</f>
        <v>0</v>
      </c>
      <c r="K10" s="24">
        <v>1</v>
      </c>
      <c r="L10" s="24">
        <v>0</v>
      </c>
      <c r="M10" s="31">
        <f>J10*K10+L10</f>
        <v>0</v>
      </c>
      <c r="N10" s="32">
        <f>SQRT((D10-M10)^2)</f>
        <v>80000</v>
      </c>
    </row>
    <row r="11" spans="1:14">
      <c r="A11" s="23">
        <v>40000</v>
      </c>
      <c r="B11" s="23">
        <v>70</v>
      </c>
      <c r="C11" s="23">
        <v>2000</v>
      </c>
      <c r="D11" s="23">
        <v>150000</v>
      </c>
      <c r="E11" s="24">
        <v>1E-3</v>
      </c>
      <c r="F11" s="24">
        <v>1</v>
      </c>
      <c r="G11" s="24">
        <v>-0.01</v>
      </c>
      <c r="H11" s="25">
        <v>0</v>
      </c>
      <c r="I11" s="31">
        <f>A11*E11+B11*F11+C11*G11+H11</f>
        <v>90</v>
      </c>
      <c r="J11" s="31">
        <f>MAX(0,I11)</f>
        <v>90</v>
      </c>
      <c r="K11" s="24">
        <v>1</v>
      </c>
      <c r="L11" s="24">
        <v>0</v>
      </c>
      <c r="M11" s="31">
        <f>J11*K11+L11</f>
        <v>90</v>
      </c>
      <c r="N11" s="32">
        <f>SQRT((D11-M11)^2)</f>
        <v>149910</v>
      </c>
    </row>
    <row r="12" spans="1:14">
      <c r="A12" s="23">
        <v>30000</v>
      </c>
      <c r="B12" s="23">
        <v>28</v>
      </c>
      <c r="C12" s="23">
        <v>80000</v>
      </c>
      <c r="D12" s="23">
        <v>10000</v>
      </c>
      <c r="E12" s="24">
        <v>1E-3</v>
      </c>
      <c r="F12" s="24">
        <v>1</v>
      </c>
      <c r="G12" s="24">
        <v>-0.01</v>
      </c>
      <c r="H12" s="25">
        <v>0</v>
      </c>
      <c r="I12" s="31">
        <f>A12*E12+B12*F12+C12*G12+H12</f>
        <v>-742</v>
      </c>
      <c r="J12" s="31">
        <f>MAX(0,I12)</f>
        <v>0</v>
      </c>
      <c r="K12" s="24">
        <v>1</v>
      </c>
      <c r="L12" s="24">
        <v>0</v>
      </c>
      <c r="M12" s="31">
        <f>J12*K12+L12</f>
        <v>0</v>
      </c>
      <c r="N12" s="33">
        <f>SQRT((D12-M12)^2)</f>
        <v>10000</v>
      </c>
    </row>
    <row r="13" spans="1:14">
      <c r="A13" s="24"/>
      <c r="B13" s="24"/>
      <c r="C13" s="24"/>
      <c r="D13" s="24"/>
      <c r="E13" s="24"/>
      <c r="F13" s="24"/>
      <c r="G13" s="24"/>
      <c r="H13" s="25"/>
      <c r="I13" s="25"/>
      <c r="J13" s="25"/>
      <c r="K13" s="24"/>
      <c r="L13" s="24"/>
      <c r="M13" s="42" t="s">
        <v>38</v>
      </c>
      <c r="N13" s="43">
        <f>AVERAGE(N10:N12)</f>
        <v>79970</v>
      </c>
    </row>
    <row r="14" spans="1:14">
      <c r="H14" s="26"/>
      <c r="I14" s="26"/>
      <c r="J14" s="26"/>
      <c r="M14" s="34"/>
      <c r="N14" s="34"/>
    </row>
    <row r="15" spans="1:14">
      <c r="A15" s="1" t="s">
        <v>39</v>
      </c>
      <c r="H15" s="26"/>
      <c r="I15" s="26"/>
      <c r="J15" s="27"/>
      <c r="M15" s="27"/>
      <c r="N15" s="27"/>
    </row>
    <row r="16" spans="1:14" ht="29">
      <c r="A16" s="22" t="s">
        <v>24</v>
      </c>
      <c r="B16" s="22" t="s">
        <v>25</v>
      </c>
      <c r="C16" s="22" t="s">
        <v>26</v>
      </c>
      <c r="D16" s="22" t="s">
        <v>27</v>
      </c>
      <c r="E16" s="35" t="s">
        <v>28</v>
      </c>
      <c r="F16" s="35" t="s">
        <v>29</v>
      </c>
      <c r="G16" s="35" t="s">
        <v>30</v>
      </c>
      <c r="H16" s="36" t="s">
        <v>15</v>
      </c>
      <c r="I16" s="28" t="s">
        <v>31</v>
      </c>
      <c r="J16" s="37" t="s">
        <v>32</v>
      </c>
      <c r="K16" s="35" t="s">
        <v>33</v>
      </c>
      <c r="L16" s="35" t="s">
        <v>34</v>
      </c>
      <c r="M16" s="37" t="s">
        <v>35</v>
      </c>
      <c r="N16" s="37" t="s">
        <v>36</v>
      </c>
    </row>
    <row r="17" spans="1:14">
      <c r="A17" s="23">
        <v>50000</v>
      </c>
      <c r="B17" s="23">
        <v>48</v>
      </c>
      <c r="C17" s="23">
        <v>12000</v>
      </c>
      <c r="D17" s="23">
        <v>80000</v>
      </c>
      <c r="E17" s="38">
        <v>0.8</v>
      </c>
      <c r="F17" s="39">
        <v>3000</v>
      </c>
      <c r="G17" s="38">
        <v>-2</v>
      </c>
      <c r="H17" s="39">
        <v>2000</v>
      </c>
      <c r="I17" s="25">
        <f>A17*E17+B17*F17+C17*G17+H17</f>
        <v>162000</v>
      </c>
      <c r="J17" s="25">
        <f>MAX(0,I17)</f>
        <v>162000</v>
      </c>
      <c r="K17" s="38">
        <v>0.7</v>
      </c>
      <c r="L17" s="39">
        <v>-10000</v>
      </c>
      <c r="M17" s="23">
        <f>J17*K17+L17</f>
        <v>103400</v>
      </c>
      <c r="N17" s="40">
        <f>SQRT((D17-M17)^2)</f>
        <v>23400</v>
      </c>
    </row>
    <row r="18" spans="1:14">
      <c r="A18" s="23">
        <v>40000</v>
      </c>
      <c r="B18" s="23">
        <v>70</v>
      </c>
      <c r="C18" s="23">
        <v>2000</v>
      </c>
      <c r="D18" s="23">
        <v>150000</v>
      </c>
      <c r="E18" s="38">
        <v>0.8</v>
      </c>
      <c r="F18" s="39">
        <v>3000</v>
      </c>
      <c r="G18" s="38">
        <v>-2</v>
      </c>
      <c r="H18" s="39">
        <v>2000</v>
      </c>
      <c r="I18" s="25">
        <f t="shared" ref="I18:I19" si="0">A18*E18+B18*F18+C18*G18+H18</f>
        <v>240000</v>
      </c>
      <c r="J18" s="25">
        <f>MAX(0,I18)</f>
        <v>240000</v>
      </c>
      <c r="K18" s="38">
        <v>0.7</v>
      </c>
      <c r="L18" s="39">
        <v>-10000</v>
      </c>
      <c r="M18" s="23">
        <f>J18*K18+L18</f>
        <v>158000</v>
      </c>
      <c r="N18" s="40">
        <f>SQRT((D18-M18)^2)</f>
        <v>8000</v>
      </c>
    </row>
    <row r="19" spans="1:14">
      <c r="A19" s="23">
        <v>30000</v>
      </c>
      <c r="B19" s="23">
        <v>28</v>
      </c>
      <c r="C19" s="23">
        <v>80000</v>
      </c>
      <c r="D19" s="23">
        <v>10000</v>
      </c>
      <c r="E19" s="38">
        <v>0.8</v>
      </c>
      <c r="F19" s="39">
        <v>3000</v>
      </c>
      <c r="G19" s="38">
        <v>-2</v>
      </c>
      <c r="H19" s="39">
        <v>2000</v>
      </c>
      <c r="I19" s="23">
        <f t="shared" si="0"/>
        <v>-50000</v>
      </c>
      <c r="J19" s="23">
        <f>MAX(0,I19)</f>
        <v>0</v>
      </c>
      <c r="K19" s="38">
        <v>0.7</v>
      </c>
      <c r="L19" s="39">
        <v>-10000</v>
      </c>
      <c r="M19" s="23">
        <f>J19*K19+L19</f>
        <v>-10000</v>
      </c>
      <c r="N19" s="41">
        <f>SQRT((D19-M19)^2)</f>
        <v>20000</v>
      </c>
    </row>
    <row r="20" spans="1:14">
      <c r="A20" s="24"/>
      <c r="B20" s="24"/>
      <c r="C20" s="24"/>
      <c r="D20" s="24"/>
      <c r="E20" s="24"/>
      <c r="F20" s="25"/>
      <c r="G20" s="24"/>
      <c r="H20" s="25"/>
      <c r="I20" s="25"/>
      <c r="J20" s="25"/>
      <c r="K20" s="24"/>
      <c r="L20" s="25"/>
      <c r="M20" s="42" t="s">
        <v>38</v>
      </c>
      <c r="N20" s="43">
        <f>AVERAGE(N17:N19)</f>
        <v>17133.333333333332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4CE1-E1DA-4784-B056-271C1F14736D}">
  <dimension ref="A1:N13"/>
  <sheetViews>
    <sheetView workbookViewId="0">
      <selection activeCell="E15" sqref="E15"/>
    </sheetView>
  </sheetViews>
  <sheetFormatPr defaultRowHeight="14.5"/>
  <cols>
    <col min="1" max="14" width="14.90625" customWidth="1"/>
  </cols>
  <sheetData>
    <row r="1" spans="1:14">
      <c r="A1" s="1" t="s">
        <v>37</v>
      </c>
      <c r="L1" s="27"/>
    </row>
    <row r="2" spans="1:14" ht="29">
      <c r="A2" s="22" t="s">
        <v>24</v>
      </c>
      <c r="B2" s="22" t="s">
        <v>25</v>
      </c>
      <c r="C2" s="22" t="s">
        <v>26</v>
      </c>
      <c r="D2" s="22" t="s">
        <v>27</v>
      </c>
      <c r="E2" s="22" t="s">
        <v>28</v>
      </c>
      <c r="F2" s="35" t="s">
        <v>29</v>
      </c>
      <c r="G2" s="22" t="s">
        <v>30</v>
      </c>
      <c r="H2" s="37" t="s">
        <v>15</v>
      </c>
      <c r="I2" s="22" t="s">
        <v>31</v>
      </c>
      <c r="J2" s="22" t="s">
        <v>32</v>
      </c>
      <c r="K2" s="35" t="s">
        <v>33</v>
      </c>
      <c r="L2" s="37" t="s">
        <v>34</v>
      </c>
      <c r="M2" s="37" t="s">
        <v>35</v>
      </c>
      <c r="N2" s="37" t="s">
        <v>36</v>
      </c>
    </row>
    <row r="3" spans="1:14">
      <c r="A3" s="23">
        <v>50000</v>
      </c>
      <c r="B3" s="23">
        <v>48</v>
      </c>
      <c r="C3" s="23">
        <v>12000</v>
      </c>
      <c r="D3" s="23">
        <v>80000</v>
      </c>
      <c r="E3" s="24">
        <v>3</v>
      </c>
      <c r="F3" s="39">
        <v>1000</v>
      </c>
      <c r="G3" s="24">
        <v>-0.01</v>
      </c>
      <c r="H3" s="23">
        <v>20000</v>
      </c>
      <c r="I3" s="31">
        <f>A3*E3+B3*F3+C3*G3+H3</f>
        <v>217880</v>
      </c>
      <c r="J3" s="23">
        <f>MAX(0,I3)</f>
        <v>217880</v>
      </c>
      <c r="K3" s="38">
        <v>1</v>
      </c>
      <c r="L3" s="23">
        <v>-100000</v>
      </c>
      <c r="M3" s="23">
        <f>J3*K3+L3</f>
        <v>117880</v>
      </c>
      <c r="N3" s="40">
        <f>SQRT((D3-M3)^2)</f>
        <v>37880</v>
      </c>
    </row>
    <row r="4" spans="1:14">
      <c r="A4" s="23">
        <v>40000</v>
      </c>
      <c r="B4" s="23">
        <v>70</v>
      </c>
      <c r="C4" s="23">
        <v>2000</v>
      </c>
      <c r="D4" s="23">
        <v>150000</v>
      </c>
      <c r="E4" s="24">
        <v>3</v>
      </c>
      <c r="F4" s="39">
        <v>1000</v>
      </c>
      <c r="G4" s="24">
        <v>-0.01</v>
      </c>
      <c r="H4" s="23">
        <v>20000</v>
      </c>
      <c r="I4" s="31">
        <f>A4*E4+B4*F4+C4*G4+H4</f>
        <v>209980</v>
      </c>
      <c r="J4" s="23">
        <f>MAX(0,I4)</f>
        <v>209980</v>
      </c>
      <c r="K4" s="38">
        <v>1</v>
      </c>
      <c r="L4" s="23">
        <v>-100000</v>
      </c>
      <c r="M4" s="23">
        <f>J4*K4+L4</f>
        <v>109980</v>
      </c>
      <c r="N4" s="40">
        <f>SQRT((D4-M4)^2)</f>
        <v>40020</v>
      </c>
    </row>
    <row r="5" spans="1:14">
      <c r="A5" s="23">
        <v>30000</v>
      </c>
      <c r="B5" s="23">
        <v>28</v>
      </c>
      <c r="C5" s="23">
        <v>80000</v>
      </c>
      <c r="D5" s="23">
        <v>10000</v>
      </c>
      <c r="E5" s="24">
        <v>3</v>
      </c>
      <c r="F5" s="39">
        <v>1000</v>
      </c>
      <c r="G5" s="24">
        <v>-0.01</v>
      </c>
      <c r="H5" s="23">
        <v>20000</v>
      </c>
      <c r="I5" s="31">
        <f>A5*E5+B5*F5+C5*G5+H5</f>
        <v>137200</v>
      </c>
      <c r="J5" s="23">
        <f>MAX(0,I5)</f>
        <v>137200</v>
      </c>
      <c r="K5" s="38">
        <v>1</v>
      </c>
      <c r="L5" s="23">
        <v>-100000</v>
      </c>
      <c r="M5" s="23">
        <f>J5*K5+L5</f>
        <v>37200</v>
      </c>
      <c r="N5" s="41">
        <f>SQRT((D5-M5)^2)</f>
        <v>27200</v>
      </c>
    </row>
    <row r="6" spans="1:14">
      <c r="A6" s="24"/>
      <c r="B6" s="24"/>
      <c r="C6" s="24"/>
      <c r="D6" s="24"/>
      <c r="E6" s="24"/>
      <c r="F6" s="23"/>
      <c r="G6" s="24"/>
      <c r="H6" s="23"/>
      <c r="I6" s="23"/>
      <c r="J6" s="23"/>
      <c r="K6" s="24"/>
      <c r="L6" s="23"/>
      <c r="M6" s="42" t="s">
        <v>38</v>
      </c>
      <c r="N6" s="43">
        <f>AVERAGE(N3:N5)</f>
        <v>35033.333333333336</v>
      </c>
    </row>
    <row r="7" spans="1:14">
      <c r="F7" s="27"/>
      <c r="L7" s="27"/>
    </row>
    <row r="8" spans="1:14">
      <c r="A8" s="1" t="s">
        <v>40</v>
      </c>
      <c r="F8" s="27"/>
      <c r="L8" s="27"/>
    </row>
    <row r="9" spans="1:14" ht="29">
      <c r="A9" s="22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36" t="s">
        <v>29</v>
      </c>
      <c r="G9" s="22" t="s">
        <v>30</v>
      </c>
      <c r="H9" s="37" t="s">
        <v>15</v>
      </c>
      <c r="I9" s="22" t="s">
        <v>31</v>
      </c>
      <c r="J9" s="22" t="s">
        <v>32</v>
      </c>
      <c r="K9" s="35" t="s">
        <v>33</v>
      </c>
      <c r="L9" s="37" t="s">
        <v>34</v>
      </c>
      <c r="M9" s="37" t="s">
        <v>35</v>
      </c>
      <c r="N9" s="37" t="s">
        <v>36</v>
      </c>
    </row>
    <row r="10" spans="1:14">
      <c r="A10" s="23">
        <v>50000</v>
      </c>
      <c r="B10" s="23">
        <v>48</v>
      </c>
      <c r="C10" s="23">
        <v>12000</v>
      </c>
      <c r="D10" s="23">
        <v>80000</v>
      </c>
      <c r="E10" s="24">
        <v>3</v>
      </c>
      <c r="F10" s="39">
        <v>10000</v>
      </c>
      <c r="G10" s="24">
        <v>-0.01</v>
      </c>
      <c r="H10" s="23">
        <v>20000</v>
      </c>
      <c r="I10" s="31">
        <f>A10*E10+B10*F10+C10*G10+H10</f>
        <v>649880</v>
      </c>
      <c r="J10" s="23">
        <f>MAX(0,I10)</f>
        <v>649880</v>
      </c>
      <c r="K10" s="44">
        <v>0.23144604217002118</v>
      </c>
      <c r="L10" s="23">
        <v>-100000</v>
      </c>
      <c r="M10" s="23">
        <f>J10*K10+L10</f>
        <v>50412.153885453357</v>
      </c>
      <c r="N10" s="40">
        <f>SQRT((D10-M10)^2)</f>
        <v>29587.846114546643</v>
      </c>
    </row>
    <row r="11" spans="1:14">
      <c r="A11" s="23">
        <v>40000</v>
      </c>
      <c r="B11" s="23">
        <v>70</v>
      </c>
      <c r="C11" s="23">
        <v>2000</v>
      </c>
      <c r="D11" s="23">
        <v>150000</v>
      </c>
      <c r="E11" s="24">
        <v>3</v>
      </c>
      <c r="F11" s="39">
        <v>10000</v>
      </c>
      <c r="G11" s="24">
        <v>-0.01</v>
      </c>
      <c r="H11" s="23">
        <v>20000</v>
      </c>
      <c r="I11" s="31">
        <f>A11*E11+B11*F11+C11*G11+H11</f>
        <v>839980</v>
      </c>
      <c r="J11" s="23">
        <f>MAX(0,I11)</f>
        <v>839980</v>
      </c>
      <c r="K11" s="44">
        <f>K10</f>
        <v>0.23144604217002118</v>
      </c>
      <c r="L11" s="23">
        <v>-100000</v>
      </c>
      <c r="M11" s="23">
        <f>J11*K11+L11</f>
        <v>94410.046501974401</v>
      </c>
      <c r="N11" s="40">
        <f>SQRT((D11-M11)^2)</f>
        <v>55589.953498025599</v>
      </c>
    </row>
    <row r="12" spans="1:14">
      <c r="A12" s="23">
        <v>30000</v>
      </c>
      <c r="B12" s="23">
        <v>28</v>
      </c>
      <c r="C12" s="23">
        <v>80000</v>
      </c>
      <c r="D12" s="23">
        <v>10000</v>
      </c>
      <c r="E12" s="24">
        <v>3</v>
      </c>
      <c r="F12" s="39">
        <v>10000</v>
      </c>
      <c r="G12" s="24">
        <v>-0.01</v>
      </c>
      <c r="H12" s="23">
        <v>20000</v>
      </c>
      <c r="I12" s="31">
        <f>A12*E12+B12*F12+C12*G12+H12</f>
        <v>389200</v>
      </c>
      <c r="J12" s="23">
        <f>MAX(0,I12)</f>
        <v>389200</v>
      </c>
      <c r="K12" s="44">
        <f>K11</f>
        <v>0.23144604217002118</v>
      </c>
      <c r="L12" s="23">
        <v>-100000</v>
      </c>
      <c r="M12" s="23">
        <f>J12*K12+L12</f>
        <v>-9921.200387427758</v>
      </c>
      <c r="N12" s="41">
        <f>SQRT((D12-M12)^2)</f>
        <v>19921.200387427758</v>
      </c>
    </row>
    <row r="13" spans="1:14">
      <c r="A13" s="24"/>
      <c r="B13" s="24"/>
      <c r="C13" s="24"/>
      <c r="D13" s="24"/>
      <c r="E13" s="24"/>
      <c r="F13" s="24"/>
      <c r="G13" s="24"/>
      <c r="H13" s="23"/>
      <c r="I13" s="23"/>
      <c r="J13" s="23"/>
      <c r="K13" s="24"/>
      <c r="L13" s="23"/>
      <c r="M13" s="42" t="s">
        <v>38</v>
      </c>
      <c r="N13" s="43">
        <f>AVERAGE(N10:N12)</f>
        <v>35033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217D-6FC7-41AF-B5A6-A9B47272DE33}">
  <dimension ref="A1:P14"/>
  <sheetViews>
    <sheetView workbookViewId="0">
      <selection activeCell="T11" sqref="T11"/>
    </sheetView>
  </sheetViews>
  <sheetFormatPr defaultRowHeight="14.5"/>
  <cols>
    <col min="1" max="3" width="11.54296875" customWidth="1"/>
    <col min="4" max="4" width="11.7265625" customWidth="1"/>
    <col min="5" max="8" width="7.6328125" customWidth="1"/>
    <col min="9" max="9" width="19" bestFit="1" customWidth="1"/>
    <col min="10" max="10" width="13.54296875" bestFit="1" customWidth="1"/>
    <col min="11" max="11" width="18.54296875" bestFit="1" customWidth="1"/>
    <col min="12" max="12" width="10" bestFit="1" customWidth="1"/>
    <col min="13" max="14" width="7.26953125" bestFit="1" customWidth="1"/>
    <col min="15" max="15" width="13.7265625" bestFit="1" customWidth="1"/>
    <col min="16" max="16" width="7.26953125" bestFit="1" customWidth="1"/>
  </cols>
  <sheetData>
    <row r="1" spans="1:16">
      <c r="A1" s="1" t="s">
        <v>41</v>
      </c>
      <c r="I1" s="2"/>
      <c r="J1" s="2"/>
    </row>
    <row r="2" spans="1:16" ht="32.5" customHeight="1">
      <c r="A2" s="45" t="s">
        <v>24</v>
      </c>
      <c r="B2" s="45" t="s">
        <v>25</v>
      </c>
      <c r="C2" s="45" t="s">
        <v>26</v>
      </c>
      <c r="D2" s="45" t="s">
        <v>27</v>
      </c>
      <c r="E2" s="46" t="s">
        <v>28</v>
      </c>
      <c r="F2" s="45" t="s">
        <v>29</v>
      </c>
      <c r="G2" s="45" t="s">
        <v>30</v>
      </c>
      <c r="H2" s="45" t="s">
        <v>15</v>
      </c>
      <c r="I2" s="47" t="s">
        <v>31</v>
      </c>
      <c r="J2" s="48" t="s">
        <v>42</v>
      </c>
      <c r="K2" s="49" t="s">
        <v>43</v>
      </c>
      <c r="L2" s="49" t="s">
        <v>32</v>
      </c>
      <c r="M2" s="50" t="s">
        <v>33</v>
      </c>
      <c r="N2" s="60" t="s">
        <v>34</v>
      </c>
      <c r="O2" s="45" t="s">
        <v>35</v>
      </c>
      <c r="P2" s="45" t="s">
        <v>36</v>
      </c>
    </row>
    <row r="3" spans="1:16">
      <c r="A3" s="23">
        <v>50000</v>
      </c>
      <c r="B3" s="23">
        <v>48</v>
      </c>
      <c r="C3" s="23">
        <v>12000</v>
      </c>
      <c r="D3" s="23">
        <v>80000</v>
      </c>
      <c r="E3" s="51">
        <v>3</v>
      </c>
      <c r="F3">
        <v>10000</v>
      </c>
      <c r="G3">
        <v>-0.01</v>
      </c>
      <c r="H3" s="27">
        <v>20000</v>
      </c>
      <c r="I3" s="52">
        <f>A3*E3+B3*F3+C3*G3+H3</f>
        <v>649880</v>
      </c>
      <c r="J3" s="53">
        <f>(I3-AVERAGE($I$3:$I$5))/_xlfn.STDEV.P($I$3:$I$5)</f>
        <v>0.12732219954403315</v>
      </c>
      <c r="K3" s="54">
        <f>J3*1+0</f>
        <v>0.12732219954403315</v>
      </c>
      <c r="L3" s="54">
        <f>MAX(K3,0)</f>
        <v>0.12732219954403315</v>
      </c>
      <c r="M3" s="55">
        <v>30000</v>
      </c>
      <c r="N3" s="27">
        <v>50000</v>
      </c>
      <c r="O3" s="27">
        <f>L3*M3+N3</f>
        <v>53819.665986320993</v>
      </c>
      <c r="P3" s="27">
        <f>SQRT((D3-O3)^2)</f>
        <v>26180.334013679007</v>
      </c>
    </row>
    <row r="4" spans="1:16">
      <c r="A4" s="23">
        <v>40000</v>
      </c>
      <c r="B4" s="23">
        <v>70</v>
      </c>
      <c r="C4" s="23">
        <v>2000</v>
      </c>
      <c r="D4" s="23">
        <v>150000</v>
      </c>
      <c r="E4" s="51">
        <v>3</v>
      </c>
      <c r="F4">
        <v>10000</v>
      </c>
      <c r="G4">
        <v>-0.01</v>
      </c>
      <c r="H4" s="27">
        <v>20000</v>
      </c>
      <c r="I4" s="52">
        <f>A4*E4+B4*F4+C4*G4+H4</f>
        <v>839980</v>
      </c>
      <c r="J4" s="53">
        <f>(I4-AVERAGE($I$3:$I$5))/_xlfn.STDEV.P($I$3:$I$5)</f>
        <v>1.1561101054658556</v>
      </c>
      <c r="K4" s="54">
        <f t="shared" ref="K4:K5" si="0">J4*1+0</f>
        <v>1.1561101054658556</v>
      </c>
      <c r="L4" s="54">
        <f t="shared" ref="L4:L5" si="1">MAX(K4,0)</f>
        <v>1.1561101054658556</v>
      </c>
      <c r="M4" s="55">
        <v>30000</v>
      </c>
      <c r="N4" s="27">
        <v>50000</v>
      </c>
      <c r="O4" s="27">
        <f t="shared" ref="O4:O5" si="2">L4*M4+N4</f>
        <v>84683.303163975666</v>
      </c>
      <c r="P4" s="27">
        <f>SQRT((D4-O4)^2)</f>
        <v>65316.696836024334</v>
      </c>
    </row>
    <row r="5" spans="1:16">
      <c r="A5" s="23">
        <v>30000</v>
      </c>
      <c r="B5" s="23">
        <v>28</v>
      </c>
      <c r="C5" s="23">
        <v>80000</v>
      </c>
      <c r="D5" s="23">
        <v>10000</v>
      </c>
      <c r="E5" s="51">
        <v>3</v>
      </c>
      <c r="F5">
        <v>10000</v>
      </c>
      <c r="G5">
        <v>-0.01</v>
      </c>
      <c r="H5" s="27">
        <v>20000</v>
      </c>
      <c r="I5" s="52">
        <f>A5*E5+B5*F5+C5*G5+H5</f>
        <v>389200</v>
      </c>
      <c r="J5" s="53">
        <f>(I5-AVERAGE($I$3:$I$5))/_xlfn.STDEV.P($I$3:$I$5)</f>
        <v>-1.2834323050098895</v>
      </c>
      <c r="K5" s="54">
        <f t="shared" si="0"/>
        <v>-1.2834323050098895</v>
      </c>
      <c r="L5" s="54">
        <f t="shared" si="1"/>
        <v>0</v>
      </c>
      <c r="M5" s="55">
        <v>30000</v>
      </c>
      <c r="N5" s="27">
        <v>50000</v>
      </c>
      <c r="O5" s="27">
        <f t="shared" si="2"/>
        <v>50000</v>
      </c>
      <c r="P5" s="56">
        <f>SQRT((D5-O5)^2)</f>
        <v>40000</v>
      </c>
    </row>
    <row r="6" spans="1:16">
      <c r="A6" s="26"/>
      <c r="B6" s="26"/>
      <c r="C6" s="26"/>
      <c r="D6" s="26"/>
      <c r="H6" s="27"/>
      <c r="I6" s="54"/>
      <c r="J6" s="57">
        <f>SUM(J3:J5)</f>
        <v>0</v>
      </c>
      <c r="K6" s="54"/>
      <c r="L6" s="54"/>
      <c r="M6" s="58"/>
      <c r="O6" s="34" t="s">
        <v>38</v>
      </c>
      <c r="P6" s="34">
        <f>AVERAGE(P3:P5)</f>
        <v>43832.343616567785</v>
      </c>
    </row>
    <row r="7" spans="1:16">
      <c r="A7" s="26"/>
      <c r="B7" s="26"/>
      <c r="C7" s="26"/>
      <c r="D7" s="26"/>
      <c r="H7" s="27"/>
      <c r="I7" s="54"/>
      <c r="J7" s="54"/>
      <c r="M7" s="58"/>
      <c r="N7" s="27"/>
    </row>
    <row r="8" spans="1:16">
      <c r="I8" s="2"/>
      <c r="J8" s="2"/>
    </row>
    <row r="9" spans="1:16">
      <c r="A9" s="1" t="s">
        <v>44</v>
      </c>
      <c r="I9" s="2"/>
      <c r="J9" s="2"/>
      <c r="M9" s="58"/>
    </row>
    <row r="10" spans="1:16" ht="31" customHeight="1">
      <c r="A10" s="45" t="s">
        <v>24</v>
      </c>
      <c r="B10" s="45" t="s">
        <v>25</v>
      </c>
      <c r="C10" s="45" t="s">
        <v>26</v>
      </c>
      <c r="D10" s="45" t="s">
        <v>27</v>
      </c>
      <c r="E10" s="46" t="s">
        <v>28</v>
      </c>
      <c r="F10" s="45" t="s">
        <v>29</v>
      </c>
      <c r="G10" s="45" t="s">
        <v>30</v>
      </c>
      <c r="H10" s="45" t="s">
        <v>15</v>
      </c>
      <c r="I10" s="47" t="s">
        <v>31</v>
      </c>
      <c r="J10" s="48" t="s">
        <v>42</v>
      </c>
      <c r="K10" s="49" t="s">
        <v>43</v>
      </c>
      <c r="L10" s="49" t="s">
        <v>32</v>
      </c>
      <c r="M10" s="59" t="s">
        <v>33</v>
      </c>
      <c r="N10" s="60" t="s">
        <v>34</v>
      </c>
      <c r="O10" s="45" t="s">
        <v>35</v>
      </c>
      <c r="P10" s="45" t="s">
        <v>36</v>
      </c>
    </row>
    <row r="11" spans="1:16">
      <c r="A11" s="23">
        <v>50000</v>
      </c>
      <c r="B11" s="23">
        <v>48</v>
      </c>
      <c r="C11" s="23">
        <v>12000</v>
      </c>
      <c r="D11" s="23">
        <v>80000</v>
      </c>
      <c r="E11" s="51">
        <v>30</v>
      </c>
      <c r="F11">
        <v>10000</v>
      </c>
      <c r="G11">
        <v>-0.01</v>
      </c>
      <c r="H11" s="27">
        <v>20000</v>
      </c>
      <c r="I11" s="52">
        <f>A11*E11+B11*F11+C11*G11+H11</f>
        <v>1999880</v>
      </c>
      <c r="J11" s="53">
        <f>(I11-AVERAGE($I$11:$I$13))/_xlfn.STDEV.P($I$11:$I$13)</f>
        <v>0.81514352180742844</v>
      </c>
      <c r="K11" s="54">
        <f>J11*1+0</f>
        <v>0.81514352180742844</v>
      </c>
      <c r="L11" s="54">
        <f>MAX(K11,0)</f>
        <v>0.81514352180742844</v>
      </c>
      <c r="M11" s="55">
        <v>27338.837629159418</v>
      </c>
      <c r="N11" s="27">
        <v>50000</v>
      </c>
      <c r="O11" s="27">
        <f>L11*M11+N11</f>
        <v>72285.076387154462</v>
      </c>
      <c r="P11" s="27">
        <f>SQRT((D11-O11)^2)</f>
        <v>7714.9236128455377</v>
      </c>
    </row>
    <row r="12" spans="1:16">
      <c r="A12" s="23">
        <v>40000</v>
      </c>
      <c r="B12" s="23">
        <v>70</v>
      </c>
      <c r="C12" s="23">
        <v>2000</v>
      </c>
      <c r="D12" s="23">
        <v>150000</v>
      </c>
      <c r="E12" s="51">
        <v>30</v>
      </c>
      <c r="F12">
        <v>10000</v>
      </c>
      <c r="G12">
        <v>-0.01</v>
      </c>
      <c r="H12" s="27">
        <v>20000</v>
      </c>
      <c r="I12" s="52">
        <f>A12*E12+B12*F12+C12*G12+H12</f>
        <v>1919980</v>
      </c>
      <c r="J12" s="53">
        <f>(I12-AVERAGE($I$11:$I$13))/_xlfn.STDEV.P($I$11:$I$13)</f>
        <v>0.59325578624990893</v>
      </c>
      <c r="K12" s="54">
        <f t="shared" ref="K12:K13" si="3">J12*1+0</f>
        <v>0.59325578624990893</v>
      </c>
      <c r="L12" s="54">
        <f t="shared" ref="L12:L13" si="4">MAX(K12,0)</f>
        <v>0.59325578624990893</v>
      </c>
      <c r="M12" s="55">
        <f>M11</f>
        <v>27338.837629159418</v>
      </c>
      <c r="N12" s="27">
        <v>50000</v>
      </c>
      <c r="O12" s="27">
        <f t="shared" ref="O12:O13" si="5">L12*M12+N12</f>
        <v>66218.923612845567</v>
      </c>
      <c r="P12" s="27">
        <f>SQRT((D12-O12)^2)</f>
        <v>83781.076387154433</v>
      </c>
    </row>
    <row r="13" spans="1:16">
      <c r="A13" s="23">
        <v>30000</v>
      </c>
      <c r="B13" s="23">
        <v>28</v>
      </c>
      <c r="C13" s="23">
        <v>80000</v>
      </c>
      <c r="D13" s="23">
        <v>10000</v>
      </c>
      <c r="E13" s="51">
        <v>30</v>
      </c>
      <c r="F13">
        <v>10000</v>
      </c>
      <c r="G13">
        <v>-0.01</v>
      </c>
      <c r="H13" s="27">
        <v>20000</v>
      </c>
      <c r="I13" s="52">
        <f>A13*E13+B13*F13+C13*G13+H13</f>
        <v>1199200</v>
      </c>
      <c r="J13" s="53">
        <f>(I13-AVERAGE($I$11:$I$13))/_xlfn.STDEV.P($I$11:$I$13)</f>
        <v>-1.4083993080573367</v>
      </c>
      <c r="K13" s="54">
        <f t="shared" si="3"/>
        <v>-1.4083993080573367</v>
      </c>
      <c r="L13" s="54">
        <f t="shared" si="4"/>
        <v>0</v>
      </c>
      <c r="M13" s="55">
        <f>M12</f>
        <v>27338.837629159418</v>
      </c>
      <c r="N13" s="27">
        <v>50000</v>
      </c>
      <c r="O13" s="27">
        <f t="shared" si="5"/>
        <v>50000</v>
      </c>
      <c r="P13" s="56">
        <f>SQRT((D13-O13)^2)</f>
        <v>40000</v>
      </c>
    </row>
    <row r="14" spans="1:16">
      <c r="A14" s="26"/>
      <c r="B14" s="26"/>
      <c r="C14" s="26"/>
      <c r="D14" s="26"/>
      <c r="H14" s="27"/>
      <c r="I14" s="54"/>
      <c r="J14" s="57">
        <f>SUM(J11:J13)</f>
        <v>0</v>
      </c>
      <c r="K14" s="54"/>
      <c r="L14" s="54"/>
      <c r="O14" s="34" t="s">
        <v>38</v>
      </c>
      <c r="P14" s="34">
        <f>AVERAGE(P11:P13)</f>
        <v>43831.999999999993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3"/>
  <sheetViews>
    <sheetView workbookViewId="0">
      <selection activeCell="G34" sqref="G34"/>
    </sheetView>
  </sheetViews>
  <sheetFormatPr defaultRowHeight="14.5"/>
  <cols>
    <col min="1" max="1" width="26.7265625" customWidth="1"/>
    <col min="2" max="2" width="14.81640625" customWidth="1"/>
    <col min="4" max="4" width="12.36328125" customWidth="1"/>
    <col min="5" max="6" width="13.90625" customWidth="1"/>
    <col min="7" max="7" width="14.26953125" customWidth="1"/>
    <col min="8" max="8" width="7" customWidth="1"/>
    <col min="9" max="9" width="18.7265625" customWidth="1"/>
    <col min="10" max="10" width="13.36328125" customWidth="1"/>
    <col min="14" max="14" width="5" customWidth="1"/>
    <col min="15" max="15" width="10.81640625" customWidth="1"/>
  </cols>
  <sheetData>
    <row r="1" spans="2:12">
      <c r="B1" s="1" t="s">
        <v>0</v>
      </c>
      <c r="F1" s="1" t="s">
        <v>0</v>
      </c>
    </row>
    <row r="2" spans="2:12">
      <c r="B2" s="1" t="s">
        <v>1</v>
      </c>
      <c r="F2" s="1" t="s">
        <v>2</v>
      </c>
    </row>
    <row r="3" spans="2:12">
      <c r="B3">
        <v>15</v>
      </c>
      <c r="C3">
        <v>20</v>
      </c>
      <c r="F3">
        <v>200</v>
      </c>
      <c r="G3">
        <v>210</v>
      </c>
      <c r="J3" s="1" t="s">
        <v>3</v>
      </c>
      <c r="K3" s="2">
        <f>AVERAGE(B3:C4,F3:G4)</f>
        <v>115</v>
      </c>
    </row>
    <row r="4" spans="2:12">
      <c r="B4">
        <v>20</v>
      </c>
      <c r="C4">
        <v>20</v>
      </c>
      <c r="F4">
        <v>210</v>
      </c>
      <c r="G4">
        <v>225</v>
      </c>
      <c r="J4" s="1" t="s">
        <v>4</v>
      </c>
      <c r="K4" s="2">
        <f>_xlfn.STDEV.P(B3:C4,F3:G4)</f>
        <v>96.468906907873688</v>
      </c>
    </row>
    <row r="8" spans="2:12">
      <c r="B8" s="1" t="s">
        <v>5</v>
      </c>
      <c r="F8" s="1" t="s">
        <v>5</v>
      </c>
    </row>
    <row r="9" spans="2:12">
      <c r="B9" s="2">
        <f>(B3-$K$3)/$K$4</f>
        <v>-1.0366034321866884</v>
      </c>
      <c r="C9" s="2">
        <f t="shared" ref="B9:D10" si="0">(C3-$K$3)/$K$4</f>
        <v>-0.98477326057735404</v>
      </c>
      <c r="D9" s="2"/>
      <c r="F9" s="2">
        <f t="shared" ref="F9:G10" si="1">(F3-$K$3)/$K$4</f>
        <v>0.88111291735868513</v>
      </c>
      <c r="G9" s="2">
        <f t="shared" si="1"/>
        <v>0.98477326057735404</v>
      </c>
      <c r="H9" s="2"/>
      <c r="J9" s="1" t="s">
        <v>6</v>
      </c>
      <c r="K9" s="3">
        <f>AVERAGE(B9:G10)</f>
        <v>0</v>
      </c>
    </row>
    <row r="10" spans="2:12">
      <c r="B10" s="2">
        <f t="shared" si="0"/>
        <v>-0.98477326057735404</v>
      </c>
      <c r="C10" s="2">
        <f>(C4-$K$3)/$K$4</f>
        <v>-0.98477326057735404</v>
      </c>
      <c r="D10" s="2"/>
      <c r="F10" s="2">
        <f t="shared" si="1"/>
        <v>0.98477326057735404</v>
      </c>
      <c r="G10" s="2">
        <f t="shared" si="1"/>
        <v>1.1402637754053573</v>
      </c>
      <c r="H10" s="2"/>
      <c r="J10" s="1" t="s">
        <v>7</v>
      </c>
      <c r="K10" s="3">
        <f>_xlfn.STDEV.P(B9:G10)</f>
        <v>1</v>
      </c>
      <c r="L10" s="2"/>
    </row>
    <row r="11" spans="2:12">
      <c r="B11" s="2"/>
      <c r="C11" s="2"/>
      <c r="D11" s="2"/>
      <c r="F11" s="2"/>
      <c r="G11" s="2"/>
      <c r="H11" s="2"/>
    </row>
    <row r="14" spans="2:12">
      <c r="B14" s="1" t="s">
        <v>8</v>
      </c>
      <c r="E14" s="1" t="s">
        <v>9</v>
      </c>
      <c r="F14" s="1"/>
      <c r="I14" s="1" t="s">
        <v>10</v>
      </c>
      <c r="J14" s="4" t="s">
        <v>11</v>
      </c>
    </row>
    <row r="15" spans="2:12">
      <c r="B15" s="1" t="s">
        <v>12</v>
      </c>
      <c r="C15" s="1" t="s">
        <v>13</v>
      </c>
      <c r="D15" s="1"/>
      <c r="E15" s="5" t="s">
        <v>14</v>
      </c>
      <c r="F15" s="5" t="s">
        <v>15</v>
      </c>
      <c r="G15" s="5" t="s">
        <v>16</v>
      </c>
    </row>
    <row r="16" spans="2:12">
      <c r="B16" s="6">
        <v>1.1000000000000001</v>
      </c>
      <c r="C16" s="2">
        <f>B9</f>
        <v>-1.0366034321866884</v>
      </c>
      <c r="D16" s="7"/>
      <c r="E16" s="8">
        <v>0.5</v>
      </c>
      <c r="F16" s="9">
        <v>1.6</v>
      </c>
      <c r="G16" s="10">
        <f>SUMPRODUCT(C16:C19,E16:E19)+F16</f>
        <v>-0.69089358513258148</v>
      </c>
      <c r="I16" s="1" t="s">
        <v>17</v>
      </c>
      <c r="J16" s="11">
        <v>0</v>
      </c>
      <c r="K16" t="s">
        <v>18</v>
      </c>
    </row>
    <row r="17" spans="2:13">
      <c r="B17" s="6">
        <v>1.2</v>
      </c>
      <c r="C17" s="2">
        <f>C9</f>
        <v>-0.98477326057735404</v>
      </c>
      <c r="D17" s="7"/>
      <c r="E17" s="8">
        <v>0.6</v>
      </c>
      <c r="F17" s="9"/>
      <c r="G17" s="10"/>
      <c r="I17" s="1" t="s">
        <v>19</v>
      </c>
      <c r="J17" s="12">
        <f>1 / (1 + EXP(-G16))</f>
        <v>0.33383432027547572</v>
      </c>
    </row>
    <row r="18" spans="2:13">
      <c r="B18" s="6">
        <v>2.1</v>
      </c>
      <c r="C18" s="2">
        <f>B10</f>
        <v>-0.98477326057735404</v>
      </c>
      <c r="D18" s="7"/>
      <c r="E18" s="8">
        <v>0.7</v>
      </c>
      <c r="F18" s="9"/>
      <c r="G18" s="10"/>
      <c r="I18" s="1" t="s">
        <v>20</v>
      </c>
      <c r="J18" s="12">
        <f>-(J16*LN(J17) + (1-J16)*LN(1-J17))</f>
        <v>0.40621687102432275</v>
      </c>
    </row>
    <row r="19" spans="2:13">
      <c r="B19" s="6">
        <v>2.2000000000000002</v>
      </c>
      <c r="C19" s="13">
        <f>C10</f>
        <v>-0.98477326057735404</v>
      </c>
      <c r="D19" s="7"/>
      <c r="E19" s="8">
        <v>0.5</v>
      </c>
      <c r="F19" s="9"/>
      <c r="G19" s="10"/>
    </row>
    <row r="20" spans="2:13">
      <c r="B20" s="6"/>
      <c r="C20" s="13"/>
      <c r="D20" s="7"/>
      <c r="E20" s="8"/>
      <c r="F20" s="14"/>
      <c r="G20" s="14"/>
    </row>
    <row r="21" spans="2:13">
      <c r="B21" s="6"/>
      <c r="C21" s="13"/>
      <c r="D21" s="7"/>
      <c r="E21" s="8"/>
      <c r="F21" s="14"/>
      <c r="G21" s="15"/>
    </row>
    <row r="22" spans="2:13">
      <c r="B22" s="6"/>
      <c r="C22" s="13"/>
      <c r="D22" s="7"/>
      <c r="E22" s="8"/>
      <c r="F22" s="14"/>
      <c r="G22" s="15"/>
      <c r="I22" s="16"/>
      <c r="J22" s="12"/>
    </row>
    <row r="23" spans="2:13">
      <c r="E23" s="17"/>
      <c r="F23" s="18"/>
      <c r="G23" s="15"/>
      <c r="J23" s="3"/>
    </row>
    <row r="24" spans="2:13">
      <c r="B24" s="1" t="s">
        <v>12</v>
      </c>
      <c r="C24" s="1" t="s">
        <v>21</v>
      </c>
      <c r="E24" s="19" t="s">
        <v>14</v>
      </c>
      <c r="F24" s="5" t="s">
        <v>15</v>
      </c>
      <c r="G24" s="15"/>
      <c r="I24" s="1"/>
      <c r="J24" s="3"/>
    </row>
    <row r="25" spans="2:13">
      <c r="B25" s="6">
        <v>1.1000000000000001</v>
      </c>
      <c r="C25" s="13">
        <f>F9</f>
        <v>0.88111291735868513</v>
      </c>
      <c r="D25" s="7"/>
      <c r="E25" s="8">
        <f>E16</f>
        <v>0.5</v>
      </c>
      <c r="F25" s="9">
        <f>F16</f>
        <v>1.6</v>
      </c>
      <c r="G25" s="20">
        <f>SUMPRODUCT(C25:C28,E25:E28)+F25</f>
        <v>3.8908935851325812</v>
      </c>
      <c r="I25" s="1" t="s">
        <v>17</v>
      </c>
      <c r="J25" s="11">
        <v>1</v>
      </c>
      <c r="K25" t="s">
        <v>22</v>
      </c>
    </row>
    <row r="26" spans="2:13">
      <c r="B26" s="6">
        <v>1.2</v>
      </c>
      <c r="C26" s="13">
        <f>G9</f>
        <v>0.98477326057735404</v>
      </c>
      <c r="D26" s="7"/>
      <c r="E26" s="8">
        <f>E17</f>
        <v>0.6</v>
      </c>
      <c r="F26" s="9"/>
      <c r="G26" s="20"/>
      <c r="I26" s="1" t="s">
        <v>19</v>
      </c>
      <c r="J26" s="12">
        <f>1 / (1 + EXP(-G25))</f>
        <v>0.97998182834377412</v>
      </c>
    </row>
    <row r="27" spans="2:13">
      <c r="B27" s="6">
        <v>2.1</v>
      </c>
      <c r="C27" s="13">
        <f>F10</f>
        <v>0.98477326057735404</v>
      </c>
      <c r="D27" s="7"/>
      <c r="E27" s="8">
        <f>E18</f>
        <v>0.7</v>
      </c>
      <c r="F27" s="9"/>
      <c r="G27" s="20"/>
      <c r="I27" s="1" t="s">
        <v>20</v>
      </c>
      <c r="J27" s="12">
        <f>-(J25*LN(J26) + (1-J25)*LN(1-J26))</f>
        <v>2.0221249995786783E-2</v>
      </c>
    </row>
    <row r="28" spans="2:13">
      <c r="B28" s="6">
        <v>2.2000000000000002</v>
      </c>
      <c r="C28" s="13">
        <f>G10</f>
        <v>1.1402637754053573</v>
      </c>
      <c r="D28" s="7"/>
      <c r="E28" s="8">
        <f>E19</f>
        <v>0.5</v>
      </c>
      <c r="F28" s="9"/>
      <c r="G28" s="20"/>
      <c r="M28" s="21"/>
    </row>
    <row r="29" spans="2:13">
      <c r="B29" s="6"/>
      <c r="C29" s="13"/>
      <c r="D29" s="7"/>
      <c r="E29" s="8"/>
      <c r="F29" s="14"/>
    </row>
    <row r="30" spans="2:13">
      <c r="B30" s="6"/>
      <c r="C30" s="13"/>
      <c r="D30" s="7"/>
      <c r="E30" s="8"/>
      <c r="F30" s="14"/>
    </row>
    <row r="31" spans="2:13" s="67" customFormat="1">
      <c r="B31" s="62"/>
      <c r="C31" s="63"/>
      <c r="D31" s="64"/>
      <c r="E31" s="65"/>
      <c r="F31" s="66"/>
    </row>
    <row r="32" spans="2:13">
      <c r="B32" s="6"/>
      <c r="C32" s="13"/>
      <c r="D32" s="7"/>
      <c r="E32" s="8"/>
      <c r="F32" s="14"/>
    </row>
    <row r="33" spans="2:10">
      <c r="B33" s="6"/>
      <c r="C33" s="13"/>
      <c r="D33" s="7"/>
      <c r="E33" s="8"/>
      <c r="F33" s="14"/>
    </row>
    <row r="34" spans="2:10">
      <c r="B34" s="61" t="s">
        <v>45</v>
      </c>
    </row>
    <row r="35" spans="2:10">
      <c r="B35" s="1" t="s">
        <v>46</v>
      </c>
    </row>
    <row r="36" spans="2:10">
      <c r="B36">
        <v>35</v>
      </c>
      <c r="C36">
        <v>28</v>
      </c>
    </row>
    <row r="37" spans="2:10">
      <c r="B37">
        <v>27</v>
      </c>
      <c r="C37">
        <v>36</v>
      </c>
    </row>
    <row r="40" spans="2:10">
      <c r="B40" s="1" t="s">
        <v>5</v>
      </c>
    </row>
    <row r="41" spans="2:10">
      <c r="B41" s="2">
        <f>(B36-$K$3)/$K$4</f>
        <v>-0.82928274574935068</v>
      </c>
      <c r="C41" s="2">
        <f>(C36-$K$3)/$K$4</f>
        <v>-0.90184498600241891</v>
      </c>
    </row>
    <row r="42" spans="2:10">
      <c r="B42" s="2">
        <f>(B37-$K$3)/$K$4</f>
        <v>-0.9122110203242858</v>
      </c>
      <c r="C42" s="2">
        <f>(C37-$K$3)/$K$4</f>
        <v>-0.8189167114274839</v>
      </c>
    </row>
    <row r="47" spans="2:10">
      <c r="B47" s="1" t="s">
        <v>8</v>
      </c>
      <c r="E47" s="1" t="s">
        <v>9</v>
      </c>
      <c r="F47" s="1"/>
      <c r="I47" s="1" t="s">
        <v>10</v>
      </c>
      <c r="J47" s="4" t="s">
        <v>11</v>
      </c>
    </row>
    <row r="48" spans="2:10">
      <c r="B48" s="1" t="s">
        <v>12</v>
      </c>
      <c r="C48" s="1" t="s">
        <v>13</v>
      </c>
      <c r="D48" s="1"/>
      <c r="E48" s="5" t="s">
        <v>14</v>
      </c>
      <c r="F48" s="5" t="s">
        <v>15</v>
      </c>
      <c r="G48" s="5" t="s">
        <v>16</v>
      </c>
    </row>
    <row r="49" spans="2:12">
      <c r="B49" s="6">
        <v>1.1000000000000001</v>
      </c>
      <c r="C49" s="2">
        <f>B41</f>
        <v>-0.82928274574935068</v>
      </c>
      <c r="D49" s="7"/>
      <c r="E49" s="8">
        <v>0.5</v>
      </c>
      <c r="F49" s="9">
        <v>1.6</v>
      </c>
      <c r="G49" s="10">
        <f>SUMPRODUCT(C49:C52,E49:E52)+F49</f>
        <v>-0.40375443441686842</v>
      </c>
      <c r="I49" s="1" t="s">
        <v>17</v>
      </c>
      <c r="J49" s="11">
        <v>0</v>
      </c>
      <c r="K49" t="s">
        <v>18</v>
      </c>
    </row>
    <row r="50" spans="2:12">
      <c r="B50" s="6">
        <v>1.2</v>
      </c>
      <c r="C50" s="2">
        <f>C41</f>
        <v>-0.90184498600241891</v>
      </c>
      <c r="D50" s="7"/>
      <c r="E50" s="8">
        <v>0.6</v>
      </c>
      <c r="F50" s="9"/>
      <c r="G50" s="10"/>
      <c r="I50" s="1" t="s">
        <v>19</v>
      </c>
      <c r="J50" s="12">
        <f>1 / (1 + EXP(-G49))</f>
        <v>0.40041063183147857</v>
      </c>
      <c r="L50" t="s">
        <v>47</v>
      </c>
    </row>
    <row r="51" spans="2:12">
      <c r="B51" s="6">
        <v>2.1</v>
      </c>
      <c r="C51" s="2">
        <f>B42</f>
        <v>-0.9122110203242858</v>
      </c>
      <c r="D51" s="7"/>
      <c r="E51" s="8">
        <v>0.7</v>
      </c>
      <c r="F51" s="9"/>
      <c r="G51" s="10"/>
      <c r="I51" s="1" t="s">
        <v>20</v>
      </c>
      <c r="J51" s="12">
        <f>-(J49*LN(J50) + (1-J49)*LN(1-J50))</f>
        <v>0.51151024445105786</v>
      </c>
    </row>
    <row r="52" spans="2:12">
      <c r="B52" s="6">
        <v>2.2000000000000002</v>
      </c>
      <c r="C52" s="13">
        <f>C42</f>
        <v>-0.8189167114274839</v>
      </c>
      <c r="D52" s="7"/>
      <c r="E52" s="8">
        <v>0.5</v>
      </c>
      <c r="F52" s="9"/>
      <c r="G52" s="10"/>
    </row>
    <row r="53" spans="2:12">
      <c r="B53" s="6"/>
      <c r="C53" s="13"/>
      <c r="D53" s="7"/>
      <c r="E53" s="8"/>
      <c r="F53" s="14"/>
      <c r="G53" s="14"/>
    </row>
  </sheetData>
  <mergeCells count="6">
    <mergeCell ref="F16:F19"/>
    <mergeCell ref="G16:G19"/>
    <mergeCell ref="F25:F28"/>
    <mergeCell ref="G25:G28"/>
    <mergeCell ref="F49:F52"/>
    <mergeCell ref="G49:G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Neural_Net</vt:lpstr>
      <vt:lpstr>Covariate_shift</vt:lpstr>
      <vt:lpstr>BN</vt:lpstr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Nijenhuis</dc:creator>
  <cp:lastModifiedBy>D. Nijenhuis</cp:lastModifiedBy>
  <dcterms:created xsi:type="dcterms:W3CDTF">2015-06-05T18:17:20Z</dcterms:created>
  <dcterms:modified xsi:type="dcterms:W3CDTF">2025-09-05T10:38:23Z</dcterms:modified>
</cp:coreProperties>
</file>