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inemfive\Documents\workspaces\mods\Eugen\WARNO\wn-9id\img\patch\"/>
    </mc:Choice>
  </mc:AlternateContent>
  <xr:revisionPtr revIDLastSave="0" documentId="13_ncr:1_{8753BC7A-D970-49D7-887A-6F0943B11220}" xr6:coauthVersionLast="47" xr6:coauthVersionMax="47" xr10:uidLastSave="{00000000-0000-0000-0000-000000000000}"/>
  <bookViews>
    <workbookView xWindow="-120" yWindow="-120" windowWidth="29040" windowHeight="16440" activeTab="3" xr2:uid="{6A444607-BD4D-47F7-81B7-3727E473BC00}"/>
  </bookViews>
  <sheets>
    <sheet name="Vars" sheetId="3" r:id="rId1"/>
    <sheet name="Longitude" sheetId="1" r:id="rId2"/>
    <sheet name="Latitude" sheetId="2" r:id="rId3"/>
    <sheet name="9ID Pos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G2" i="4"/>
  <c r="C2" i="4" s="1"/>
  <c r="C2" i="3"/>
  <c r="G2" i="2" a="1"/>
  <c r="G2" i="2" s="1"/>
  <c r="F2" i="2" a="1"/>
  <c r="F2" i="2" s="1"/>
  <c r="J2" i="1" a="1"/>
  <c r="J2" i="1" s="1"/>
  <c r="I2" i="1" a="1"/>
  <c r="I2" i="1" s="1"/>
  <c r="B3" i="2"/>
  <c r="B2" i="2"/>
  <c r="B4" i="1"/>
  <c r="B3" i="1"/>
  <c r="B2" i="1"/>
  <c r="G2" i="1"/>
  <c r="G3" i="1"/>
  <c r="G4" i="1"/>
  <c r="G5" i="1"/>
  <c r="B2" i="4" l="1"/>
  <c r="B3" i="4"/>
  <c r="C3" i="4"/>
  <c r="C2" i="2"/>
  <c r="C3" i="2"/>
  <c r="C4" i="2"/>
  <c r="D5" i="1"/>
  <c r="D2" i="1"/>
  <c r="D3" i="1"/>
  <c r="D4" i="1"/>
  <c r="F5" i="1"/>
  <c r="F2" i="1"/>
  <c r="F3" i="1"/>
  <c r="F4" i="1"/>
  <c r="C3" i="1"/>
  <c r="E3" i="1" s="1"/>
  <c r="C2" i="1"/>
  <c r="E2" i="1" s="1"/>
  <c r="C4" i="1"/>
  <c r="E4" i="1" s="1"/>
  <c r="C5" i="1"/>
  <c r="E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<sst xmlns="http://schemas.openxmlformats.org/spreadsheetml/2006/main" count="32" uniqueCount="24">
  <si>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Ring</t>
  </si>
  <si>
    <t>Outer</t>
  </si>
  <si>
    <t>Middle</t>
  </si>
  <si>
    <t>Inner</t>
  </si>
  <si>
    <t>Size</t>
  </si>
  <si>
    <t>Line Thickness</t>
  </si>
  <si>
    <t>Position X</t>
  </si>
  <si>
    <t>Position Y</t>
  </si>
  <si>
    <t>Size X</t>
  </si>
  <si>
    <t>Size Y</t>
  </si>
  <si>
    <t>Center</t>
  </si>
  <si>
    <t>Pi Radians From Center</t>
  </si>
  <si>
    <t>Proportion To Edge</t>
  </si>
  <si>
    <t>Proportion From Edge</t>
  </si>
  <si>
    <t>Guide Size Y</t>
  </si>
  <si>
    <t>Image Size</t>
  </si>
  <si>
    <t>Smaller Mask Size</t>
  </si>
  <si>
    <t>Layer</t>
  </si>
  <si>
    <t>9ID</t>
  </si>
  <si>
    <t>Angle</t>
  </si>
  <si>
    <t>Diameter</t>
  </si>
  <si>
    <t>Smaller Mask</t>
  </si>
  <si>
    <t>Corner to Tangent, X</t>
  </si>
  <si>
    <t>Corner to Tangent,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</si>
</sst>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Emoji"/>
      <family val="2"/>
    </font>
    <font>
      <b/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Emoj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Emoji"/>
        <family val="2"/>
        <scheme val="none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Emoj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Emoj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6D4673-93C7-452E-B175-A481E1AF4E07}" name="Vars" displayName="Vars" ref="A1:C2" totalsRowShown="0">
  <autoFilter ref="A1:C2" xr:uid="{6E6D4673-93C7-452E-B175-A481E1AF4E07}"/>
  <tableColumns count="3">
    <tableColumn id="1" xr3:uid="{122FA427-EC68-4CAA-A448-7BA645D4621D}" name="Image Size"/>
    <tableColumn id="2" xr3:uid="{9E635B72-BD09-4E1A-B3E7-B4B411C4F466}" name="Line Thickness"/>
    <tableColumn id="3" xr3:uid="{D5B74D06-A098-414B-A275-088C314E41AA}" name="Smaller Mask Size">
      <calculatedColumnFormula>740-MOD(740,3)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44A5-7B01-47E8-B788-2835FB06F116}" name="Table1" displayName="Table1" ref="A1:G5" totalsRowShown="0" headerRowDxfId="10">
  <autoFilter ref="A1:G5" xr:uid="{AC6A44A5-7B01-47E8-B788-2835FB06F116}"/>
  <tableColumns count="7">
    <tableColumn id="1" xr3:uid="{DE4099DC-5809-425B-ACF2-C265275863B0}" name="Ring"/>
    <tableColumn id="6" xr3:uid="{C13560B4-3349-4928-B14E-90A49F6B1B84}" name="Pi Radians From Center"/>
    <tableColumn id="2" xr3:uid="{385DF08D-B1D3-4D25-B875-6A4B717C688B}" name="Position X" dataDxfId="5">
      <calculatedColumnFormula>ROUND($J$2/2+(1-Table1[[#This Row],[Proportion To Edge]])*($I$2-$J$2)/2,0)</calculatedColumnFormula>
    </tableColumn>
    <tableColumn id="3" xr3:uid="{1CD95E4C-BE76-4217-B788-86032229A77B}" name="Position Y" dataDxfId="8">
      <calculatedColumnFormula>$J$2/2</calculatedColumnFormula>
    </tableColumn>
    <tableColumn id="4" xr3:uid="{37998504-7B3B-4F37-9786-16A35D9DFFA0}" name="Size X" dataDxfId="7">
      <calculatedColumnFormula>$I$2-2*Table1[[#This Row],[Position X]]</calculatedColumnFormula>
    </tableColumn>
    <tableColumn id="5" xr3:uid="{3C840512-7BE4-4001-9C6E-962821A289AB}" name="Size Y" dataDxfId="9">
      <calculatedColumnFormula>$I$2-$J$2</calculatedColumnFormula>
    </tableColumn>
    <tableColumn id="7" xr3:uid="{E9A75294-6BFB-4E27-AD46-DD96BD39E7EA}" name="Proportion To Edge" dataDxfId="6">
      <calculatedColumnFormula>SIN(Table1[[#This Row],[Pi Radians From Center]]*PI())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F19A5-A30A-4BBA-9391-81C42B5DB6DA}" name="Table13" displayName="Table13" ref="A1:D4" totalsRowShown="0" headerRowDxfId="4">
  <autoFilter ref="A1:D4" xr:uid="{AC6A44A5-7B01-47E8-B788-2835FB06F116}"/>
  <tableColumns count="4">
    <tableColumn id="1" xr3:uid="{EA5009D9-A4DC-4D22-B2AF-A068AFD1E290}" name="Ring"/>
    <tableColumn id="6" xr3:uid="{46619C66-DF18-4876-BDD9-3C40948DB864}" name="Proportion From Edge"/>
    <tableColumn id="2" xr3:uid="{88323C54-DEA3-4452-8DEE-D014F872E71E}" name="Guide Size Y" dataDxfId="2">
      <calculatedColumnFormula>ROUND(Table13[[#This Row],[Proportion From Edge]]*($F$2-$G$2)/2+$G$2,0)</calculatedColumnFormula>
    </tableColumn>
    <tableColumn id="3" xr3:uid="{5143B047-99E4-4B7C-A960-8D1F6980A6EC}" name="Position X" dataDxfId="3">
      <calculatedColumnFormula>$G$2/2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AAE15F-0541-41A1-B5AE-CA0AD875719A}" name="Table4" displayName="Table4" ref="A1:D3" totalsRowShown="0" headerRowDxfId="0">
  <autoFilter ref="A1:D3" xr:uid="{EFAAE15F-0541-41A1-B5AE-CA0AD875719A}"/>
  <tableColumns count="4">
    <tableColumn id="1" xr3:uid="{F86B1831-E9C3-4903-BC9C-A65A0617FB07}" name="Layer" dataDxfId="1"/>
    <tableColumn id="3" xr3:uid="{F31FC433-4366-4072-9025-6A6FCEC27122}" name="Corner to Tangent, X">
      <calculatedColumnFormula>ROUND(COS($G$2)*Table4[[#This Row],[Diameter]]/2,0)</calculatedColumnFormula>
    </tableColumn>
    <tableColumn id="4" xr3:uid="{74D2D1F8-33F9-4CD5-9B69-810F8EC924BE}" name="Corner to Tangent, Y">
      <calculatedColumnFormula>ROUND(SIN($G$2)*Table4[[#This Row],[Diameter]]/2,0)</calculatedColumnFormula>
    </tableColumn>
    <tableColumn id="5" xr3:uid="{FE63338D-A93A-4E49-9883-D46DD654F0FF}" name="Diame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5832-C8B4-485F-B219-DA2562E1FF07}">
  <dimension ref="A1:C2"/>
  <sheetViews>
    <sheetView workbookViewId="0">
      <selection activeCell="C3" sqref="C3"/>
    </sheetView>
  </sheetViews>
  <sheetFormatPr defaultRowHeight="16.5" x14ac:dyDescent="0.3"/>
  <cols>
    <col min="1" max="1" width="11" customWidth="1"/>
  </cols>
  <sheetData>
    <row r="1" spans="1:3" x14ac:dyDescent="0.3">
      <c r="A1" t="s">
        <v>15</v>
      </c>
      <c r="B1" t="s">
        <v>5</v>
      </c>
      <c r="C1" t="s">
        <v>16</v>
      </c>
    </row>
    <row r="2" spans="1:3" x14ac:dyDescent="0.3">
      <c r="A2">
        <v>900</v>
      </c>
      <c r="B2">
        <v>12</v>
      </c>
      <c r="C2">
        <f>740-MOD(740,3)</f>
        <v>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0545-3592-4B4A-B330-A5FADC064292}">
  <dimension ref="A1:J5"/>
  <sheetViews>
    <sheetView workbookViewId="0">
      <selection activeCell="G34" sqref="G34"/>
    </sheetView>
  </sheetViews>
  <sheetFormatPr defaultRowHeight="16.5" x14ac:dyDescent="0.3"/>
  <cols>
    <col min="3" max="3" width="12.625" bestFit="1" customWidth="1"/>
    <col min="4" max="4" width="12.5" bestFit="1" customWidth="1"/>
  </cols>
  <sheetData>
    <row r="1" spans="1:10" x14ac:dyDescent="0.3">
      <c r="A1" s="1" t="s">
        <v>0</v>
      </c>
      <c r="B1" s="1" t="s">
        <v>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I1" s="1" t="s">
        <v>4</v>
      </c>
      <c r="J1" s="1" t="s">
        <v>5</v>
      </c>
    </row>
    <row r="2" spans="1:10" x14ac:dyDescent="0.3">
      <c r="A2" t="s">
        <v>1</v>
      </c>
      <c r="B2">
        <f>1/2</f>
        <v>0.5</v>
      </c>
      <c r="C2" s="2">
        <f>ROUND($J$2/2+(1-Table1[[#This Row],[Proportion To Edge]])*($I$2-$J$2)/2,0)</f>
        <v>6</v>
      </c>
      <c r="D2">
        <f>$J$2/2</f>
        <v>6</v>
      </c>
      <c r="E2">
        <f>$I$2-2*Table1[[#This Row],[Position X]]</f>
        <v>888</v>
      </c>
      <c r="F2">
        <f>$I$2-$J$2</f>
        <v>888</v>
      </c>
      <c r="G2" s="2">
        <f>SIN(Table1[[#This Row],[Pi Radians From Center]]*PI())</f>
        <v>1</v>
      </c>
      <c r="I2" cm="1">
        <f t="array" ref="I2">Vars[Image Size]</f>
        <v>900</v>
      </c>
      <c r="J2" cm="1">
        <f t="array" ref="J2">Vars[Line Thickness]</f>
        <v>12</v>
      </c>
    </row>
    <row r="3" spans="1:10" x14ac:dyDescent="0.3">
      <c r="A3" t="s">
        <v>2</v>
      </c>
      <c r="B3">
        <f>1/3</f>
        <v>0.33333333333333331</v>
      </c>
      <c r="C3">
        <f>ROUND($J$2/2+(1-Table1[[#This Row],[Proportion To Edge]])*($I$2-$J$2)/2,0)</f>
        <v>65</v>
      </c>
      <c r="D3">
        <f>$J$2/2</f>
        <v>6</v>
      </c>
      <c r="E3">
        <f>$I$2-2*Table1[[#This Row],[Position X]]</f>
        <v>770</v>
      </c>
      <c r="F3">
        <f>$I$2-$J$2</f>
        <v>888</v>
      </c>
      <c r="G3" s="2">
        <f>SIN(Table1[[#This Row],[Pi Radians From Center]]*PI())</f>
        <v>0.8660254037844386</v>
      </c>
    </row>
    <row r="4" spans="1:10" x14ac:dyDescent="0.3">
      <c r="A4" t="s">
        <v>3</v>
      </c>
      <c r="B4">
        <f>1/6</f>
        <v>0.16666666666666666</v>
      </c>
      <c r="C4">
        <f>ROUND($J$2/2+(1-Table1[[#This Row],[Proportion To Edge]])*($I$2-$J$2)/2,0)</f>
        <v>228</v>
      </c>
      <c r="D4">
        <f>$J$2/2</f>
        <v>6</v>
      </c>
      <c r="E4">
        <f>$I$2-2*Table1[[#This Row],[Position X]]</f>
        <v>444</v>
      </c>
      <c r="F4">
        <f>$I$2-$J$2</f>
        <v>888</v>
      </c>
      <c r="G4" s="2">
        <f>SIN(Table1[[#This Row],[Pi Radians From Center]]*PI())</f>
        <v>0.49999999999999994</v>
      </c>
    </row>
    <row r="5" spans="1:10" x14ac:dyDescent="0.3">
      <c r="A5" t="s">
        <v>10</v>
      </c>
      <c r="B5">
        <v>0</v>
      </c>
      <c r="C5" s="2">
        <f>ROUND($J$2/2+(1-Table1[[#This Row],[Proportion To Edge]])*($I$2-$J$2)/2,0)</f>
        <v>450</v>
      </c>
      <c r="D5" s="2">
        <f>$J$2/2</f>
        <v>6</v>
      </c>
      <c r="E5" s="2">
        <f>$I$2-2*Table1[[#This Row],[Position X]]</f>
        <v>0</v>
      </c>
      <c r="F5" s="2">
        <f>$I$2-$J$2</f>
        <v>888</v>
      </c>
      <c r="G5" s="2">
        <f>SIN(Table1[[#This Row],[Pi Radians From Center]]*PI())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5FB0-6D5A-4E7F-94ED-29F17C597385}">
  <dimension ref="A1:G4"/>
  <sheetViews>
    <sheetView workbookViewId="0">
      <selection activeCell="C9" sqref="C9"/>
    </sheetView>
  </sheetViews>
  <sheetFormatPr defaultRowHeight="16.5" x14ac:dyDescent="0.3"/>
  <cols>
    <col min="3" max="3" width="12.625" bestFit="1" customWidth="1"/>
    <col min="4" max="4" width="12.5" bestFit="1" customWidth="1"/>
  </cols>
  <sheetData>
    <row r="1" spans="1:7" x14ac:dyDescent="0.3">
      <c r="A1" s="1" t="s">
        <v>0</v>
      </c>
      <c r="B1" s="1" t="s">
        <v>13</v>
      </c>
      <c r="C1" s="1" t="s">
        <v>14</v>
      </c>
      <c r="D1" s="1" t="s">
        <v>6</v>
      </c>
      <c r="F1" s="1" t="s">
        <v>4</v>
      </c>
      <c r="G1" s="1" t="s">
        <v>5</v>
      </c>
    </row>
    <row r="2" spans="1:7" x14ac:dyDescent="0.3">
      <c r="A2" t="s">
        <v>1</v>
      </c>
      <c r="B2">
        <f>1/3</f>
        <v>0.33333333333333331</v>
      </c>
      <c r="C2">
        <f>ROUND(Table13[[#This Row],[Proportion From Edge]]*($F$2-$G$2)/2+$G$2,0)</f>
        <v>160</v>
      </c>
      <c r="D2">
        <v>0</v>
      </c>
      <c r="F2" cm="1">
        <f t="array" ref="F2">Vars[Image Size]</f>
        <v>900</v>
      </c>
      <c r="G2" cm="1">
        <f t="array" ref="G2">Vars[Line Thickness]</f>
        <v>12</v>
      </c>
    </row>
    <row r="3" spans="1:7" x14ac:dyDescent="0.3">
      <c r="A3" t="s">
        <v>3</v>
      </c>
      <c r="B3">
        <f>2/3</f>
        <v>0.66666666666666663</v>
      </c>
      <c r="C3">
        <f>ROUND(Table13[[#This Row],[Proportion From Edge]]*($F$2-$G$2)/2+$G$2,0)</f>
        <v>308</v>
      </c>
      <c r="D3">
        <v>0</v>
      </c>
    </row>
    <row r="4" spans="1:7" x14ac:dyDescent="0.3">
      <c r="A4" t="s">
        <v>10</v>
      </c>
      <c r="B4">
        <v>1</v>
      </c>
      <c r="C4" s="2">
        <f>ROUND(Table13[[#This Row],[Proportion From Edge]]*($F$2-$G$2)/2+$G$2,0)</f>
        <v>456</v>
      </c>
      <c r="D4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2FF7-E79A-4CB4-A809-485BACA2908D}">
  <dimension ref="A1:G3"/>
  <sheetViews>
    <sheetView tabSelected="1" workbookViewId="0">
      <selection activeCell="C2" sqref="C2"/>
    </sheetView>
  </sheetViews>
  <sheetFormatPr defaultRowHeight="16.5" x14ac:dyDescent="0.3"/>
  <cols>
    <col min="1" max="1" width="11.875" bestFit="1" customWidth="1"/>
    <col min="2" max="2" width="22.875" bestFit="1" customWidth="1"/>
    <col min="3" max="3" width="22.75" bestFit="1" customWidth="1"/>
  </cols>
  <sheetData>
    <row r="1" spans="1:7" x14ac:dyDescent="0.3">
      <c r="A1" s="1" t="s">
        <v>17</v>
      </c>
      <c r="B1" s="1" t="s">
        <v>22</v>
      </c>
      <c r="C1" s="1" t="s">
        <v>23</v>
      </c>
      <c r="D1" s="1" t="s">
        <v>20</v>
      </c>
      <c r="G1" s="1" t="s">
        <v>19</v>
      </c>
    </row>
    <row r="2" spans="1:7" x14ac:dyDescent="0.3">
      <c r="A2" s="3" t="s">
        <v>18</v>
      </c>
      <c r="B2">
        <f>ROUND(COS($G$2)*Table4[[#This Row],[Diameter]]/2,0)</f>
        <v>106</v>
      </c>
      <c r="C2">
        <f>ROUND(SIN($G$2)*Table4[[#This Row],[Diameter]]/2,0)</f>
        <v>106</v>
      </c>
      <c r="D2">
        <v>301</v>
      </c>
      <c r="G2">
        <f>RADIANS(45)</f>
        <v>0.78539816339744828</v>
      </c>
    </row>
    <row r="3" spans="1:7" x14ac:dyDescent="0.3">
      <c r="A3" s="3" t="s">
        <v>21</v>
      </c>
      <c r="B3">
        <f>ROUND(COS($G$2)*Table4[[#This Row],[Diameter]]/2,0)</f>
        <v>261</v>
      </c>
      <c r="C3">
        <f>ROUND(SIN($G$2)*Table4[[#This Row],[Diameter]]/2,0)</f>
        <v>261</v>
      </c>
      <c r="D3" cm="1">
        <f t="array" ref="D3">Vars[Smaller Mask Size]</f>
        <v>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Longitude</vt:lpstr>
      <vt:lpstr>Latitude</vt:lpstr>
      <vt:lpstr>9ID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dnine mfive</dc:creator>
  <cp:lastModifiedBy>dnine mfive</cp:lastModifiedBy>
  <dcterms:created xsi:type="dcterms:W3CDTF">2024-10-31T17:37:29Z</dcterms:created>
  <dcterms:modified xsi:type="dcterms:W3CDTF">2024-10-31T19:36:59Z</dcterms:modified>
</cp:coreProperties>
</file>