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3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1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drawings/drawing15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drawings/drawing16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7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 Jennings\Documents\GitHub\BCI-UBC\Classifaction_results\"/>
    </mc:Choice>
  </mc:AlternateContent>
  <xr:revisionPtr revIDLastSave="0" documentId="13_ncr:1_{9ED6D9F8-B255-4D29-A53E-4D1B8F478B2D}" xr6:coauthVersionLast="47" xr6:coauthVersionMax="47" xr10:uidLastSave="{00000000-0000-0000-0000-000000000000}"/>
  <bookViews>
    <workbookView xWindow="-120" yWindow="-120" windowWidth="29040" windowHeight="16440" xr2:uid="{A6193DFE-B056-48EB-B0C5-D34798B302A3}"/>
  </bookViews>
  <sheets>
    <sheet name="rms v1" sheetId="1" r:id="rId1"/>
    <sheet name="rms v2" sheetId="17" r:id="rId2"/>
    <sheet name="rms_v3" sheetId="6" r:id="rId3"/>
    <sheet name="rms v4" sheetId="10" r:id="rId4"/>
    <sheet name="rms v5" sheetId="7" r:id="rId5"/>
    <sheet name="bp v1" sheetId="11" r:id="rId6"/>
    <sheet name="bp v2" sheetId="12" r:id="rId7"/>
    <sheet name="bp v3" sheetId="13" r:id="rId8"/>
    <sheet name="bp v4" sheetId="14" r:id="rId9"/>
    <sheet name="bp v5" sheetId="15" r:id="rId10"/>
    <sheet name=" bp v6" sheetId="2" r:id="rId11"/>
    <sheet name="bp v7" sheetId="16" r:id="rId12"/>
    <sheet name="bp v8" sheetId="3" r:id="rId13"/>
    <sheet name="bp v9" sheetId="4" r:id="rId14"/>
    <sheet name="bp v10" sheetId="5" r:id="rId15"/>
    <sheet name="bp v11" sheetId="8" r:id="rId16"/>
    <sheet name="bp v12" sheetId="9" r:id="rId17"/>
    <sheet name="bp v13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0" l="1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17" i="13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7" i="12" s="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R16" i="7"/>
  <c r="R17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17" i="5" s="1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15" i="6"/>
  <c r="N14" i="6"/>
  <c r="N13" i="6"/>
  <c r="N12" i="6"/>
  <c r="N11" i="6"/>
  <c r="N10" i="6"/>
  <c r="N9" i="6"/>
  <c r="N17" i="6" s="1"/>
  <c r="N8" i="6"/>
  <c r="N7" i="6"/>
  <c r="N6" i="6"/>
  <c r="N5" i="6"/>
  <c r="N4" i="6"/>
  <c r="N3" i="6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7" i="1" s="1"/>
  <c r="N15" i="9"/>
  <c r="N14" i="9"/>
  <c r="N13" i="9"/>
  <c r="N12" i="9"/>
  <c r="N11" i="9"/>
  <c r="N10" i="9"/>
  <c r="N9" i="9"/>
  <c r="N8" i="9"/>
  <c r="N7" i="9"/>
  <c r="N6" i="9"/>
  <c r="N5" i="9"/>
  <c r="N4" i="9"/>
  <c r="N3" i="9"/>
  <c r="N15" i="8"/>
  <c r="N14" i="8"/>
  <c r="N13" i="8"/>
  <c r="N12" i="8"/>
  <c r="N11" i="8"/>
  <c r="N10" i="8"/>
  <c r="N9" i="8"/>
  <c r="N8" i="8"/>
  <c r="N7" i="8"/>
  <c r="N6" i="8"/>
  <c r="N5" i="8"/>
  <c r="N4" i="8"/>
  <c r="N3" i="8"/>
  <c r="K15" i="4"/>
  <c r="K14" i="4"/>
  <c r="K13" i="4"/>
  <c r="K12" i="4"/>
  <c r="K11" i="4"/>
  <c r="K10" i="4"/>
  <c r="K9" i="4"/>
  <c r="K8" i="4"/>
  <c r="K7" i="4"/>
  <c r="K6" i="4"/>
  <c r="K5" i="4"/>
  <c r="K4" i="4"/>
  <c r="K3" i="4"/>
  <c r="N15" i="3"/>
  <c r="N14" i="3"/>
  <c r="N13" i="3"/>
  <c r="N12" i="3"/>
  <c r="N11" i="3"/>
  <c r="N10" i="3"/>
  <c r="N9" i="3"/>
  <c r="N8" i="3"/>
  <c r="N7" i="3"/>
  <c r="N6" i="3"/>
  <c r="N17" i="3" s="1"/>
  <c r="N5" i="3"/>
  <c r="N4" i="3"/>
  <c r="N3" i="3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2" s="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15" i="5"/>
  <c r="O14" i="5"/>
  <c r="O13" i="5"/>
  <c r="O12" i="5"/>
  <c r="O11" i="5"/>
  <c r="O10" i="5"/>
  <c r="O9" i="5"/>
  <c r="O8" i="5"/>
  <c r="O7" i="5"/>
  <c r="O6" i="5"/>
  <c r="O5" i="5"/>
  <c r="O4" i="5"/>
  <c r="O3" i="5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17" i="10" s="1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1" s="1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7" i="4" s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3" s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17" i="16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7" i="14" s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" i="12"/>
  <c r="C15" i="12"/>
  <c r="C14" i="12"/>
  <c r="C13" i="12"/>
  <c r="C12" i="12"/>
  <c r="C11" i="12"/>
  <c r="C10" i="12"/>
  <c r="C9" i="12"/>
  <c r="C8" i="12"/>
  <c r="C7" i="12"/>
  <c r="C17" i="12" s="1"/>
  <c r="C6" i="12"/>
  <c r="C5" i="12"/>
  <c r="C4" i="12"/>
  <c r="C3" i="12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7" i="11" s="1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K1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C2" i="10"/>
  <c r="C3" i="10"/>
  <c r="F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  <c r="F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1" i="8"/>
  <c r="F1" i="7"/>
  <c r="C2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1" i="7"/>
  <c r="F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12" i="2"/>
  <c r="C3" i="2"/>
  <c r="C4" i="2"/>
  <c r="C5" i="2"/>
  <c r="C6" i="2"/>
  <c r="C7" i="2"/>
  <c r="C8" i="2"/>
  <c r="C9" i="2"/>
  <c r="C10" i="2"/>
  <c r="C11" i="2"/>
  <c r="C12" i="2"/>
  <c r="C2" i="2"/>
  <c r="C1" i="4"/>
  <c r="F19" i="4" s="1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E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C1" i="5"/>
  <c r="C2" i="5"/>
  <c r="F2" i="5" s="1"/>
  <c r="C3" i="5"/>
  <c r="C5" i="5"/>
  <c r="C6" i="5"/>
  <c r="C7" i="5"/>
  <c r="C4" i="5"/>
  <c r="R17" i="9" l="1"/>
  <c r="R17" i="8"/>
  <c r="O17" i="4"/>
  <c r="R17" i="3"/>
  <c r="K17" i="16"/>
  <c r="Q17" i="2"/>
  <c r="K17" i="15"/>
  <c r="K17" i="14"/>
  <c r="K17" i="11"/>
  <c r="N17" i="10"/>
  <c r="G17" i="17"/>
  <c r="N17" i="9"/>
  <c r="N17" i="8"/>
  <c r="K17" i="4"/>
  <c r="G17" i="16"/>
  <c r="M17" i="2"/>
  <c r="G17" i="15"/>
  <c r="G17" i="14"/>
  <c r="G17" i="13"/>
  <c r="G17" i="11"/>
  <c r="O17" i="5"/>
  <c r="J17" i="6"/>
  <c r="C17" i="17"/>
  <c r="J17" i="9"/>
  <c r="J17" i="8"/>
  <c r="I17" i="2"/>
  <c r="C17" i="15"/>
  <c r="C17" i="13"/>
</calcChain>
</file>

<file path=xl/sharedStrings.xml><?xml version="1.0" encoding="utf-8"?>
<sst xmlns="http://schemas.openxmlformats.org/spreadsheetml/2006/main" count="300" uniqueCount="14">
  <si>
    <t>Shown</t>
  </si>
  <si>
    <t>predicted</t>
  </si>
  <si>
    <t>accrecy =</t>
  </si>
  <si>
    <t>Test1</t>
  </si>
  <si>
    <t>Classifer result</t>
  </si>
  <si>
    <t>Actual</t>
  </si>
  <si>
    <t>Result</t>
  </si>
  <si>
    <t>Accreccy</t>
  </si>
  <si>
    <t/>
  </si>
  <si>
    <t>Test 2</t>
  </si>
  <si>
    <t>Test3</t>
  </si>
  <si>
    <t>Test 3</t>
  </si>
  <si>
    <t>sen =</t>
  </si>
  <si>
    <t>spec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</si>
</sst>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372FD-62CB-47BE-B4BE-2201BCF6E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99060</xdr:rowOff>
    </xdr:from>
    <xdr:to>
      <xdr:col>8</xdr:col>
      <xdr:colOff>449580</xdr:colOff>
      <xdr:row>38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77A35-421A-4586-9C77-240B25E1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1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14</xdr:col>
      <xdr:colOff>449580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FF21-8747-4889-8C02-8C5A8E882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12F80-3FF7-4597-84FF-7EE87F23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9DD15-7D8E-4CB1-8C1E-ED6C635D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19</xdr:row>
      <xdr:rowOff>76200</xdr:rowOff>
    </xdr:from>
    <xdr:to>
      <xdr:col>11</xdr:col>
      <xdr:colOff>601980</xdr:colOff>
      <xdr:row>41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61DF1-E52A-4B4C-B755-A48A143F0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35509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16</xdr:col>
      <xdr:colOff>38100</xdr:colOff>
      <xdr:row>38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79EC2-EA60-48CA-ABBC-EC51D2FA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089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</xdr:row>
      <xdr:rowOff>0</xdr:rowOff>
    </xdr:from>
    <xdr:to>
      <xdr:col>16</xdr:col>
      <xdr:colOff>449580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6FF8B-F2AF-451C-A6F2-9C0EB5FE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57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426720</xdr:colOff>
      <xdr:row>18</xdr:row>
      <xdr:rowOff>167640</xdr:rowOff>
    </xdr:from>
    <xdr:to>
      <xdr:col>12</xdr:col>
      <xdr:colOff>266700</xdr:colOff>
      <xdr:row>40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6375C-C140-4654-85D1-1936F2F2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" y="34594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106680</xdr:rowOff>
    </xdr:from>
    <xdr:to>
      <xdr:col>8</xdr:col>
      <xdr:colOff>449580</xdr:colOff>
      <xdr:row>40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83E9D-0843-4A41-905F-101C98ED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16</xdr:row>
      <xdr:rowOff>167640</xdr:rowOff>
    </xdr:from>
    <xdr:to>
      <xdr:col>14</xdr:col>
      <xdr:colOff>411480</xdr:colOff>
      <xdr:row>38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D1F0C1-65E7-4404-86FE-F78CF7ED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093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37C42-A2C2-4330-8ADC-B3685C7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18</xdr:row>
      <xdr:rowOff>99060</xdr:rowOff>
    </xdr:from>
    <xdr:to>
      <xdr:col>14</xdr:col>
      <xdr:colOff>556260</xdr:colOff>
      <xdr:row>40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B5EA3-4E1D-4214-BF87-295FC365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33909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167640</xdr:rowOff>
    </xdr:from>
    <xdr:to>
      <xdr:col>8</xdr:col>
      <xdr:colOff>449580</xdr:colOff>
      <xdr:row>39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CB1DD-AE15-4D45-8AD3-AE957749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644C5-3F4E-493A-A5BD-EC0992E6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50AFD-9028-4C8C-94BB-2AAAB0A24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449580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084AB-AB71-43B7-B828-4F7283BB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B50EC9-718B-4821-8EA0-4A1C88A9C3B1}" name="Table1619" displayName="Table1619" ref="A2:C16" totalsRowShown="0">
  <autoFilter ref="A2:C16" xr:uid="{B6B50EC9-718B-4821-8EA0-4A1C88A9C3B1}"/>
  <tableColumns count="3">
    <tableColumn id="1" xr3:uid="{587FAE3E-4F42-4043-88CE-D37355F9AA8B}" name="Classifer result"/>
    <tableColumn id="2" xr3:uid="{6B006DFD-0F60-42CB-B8DA-84E77CD7A9D1}" name="Actual"/>
    <tableColumn id="3" xr3:uid="{CDD27E37-8D70-4363-BEB5-0BD9001609FD}" name="Result">
      <calculatedColumnFormula>IF(Table1619[[#This Row],[Actual]]=Table1619[[#This Row],[Classifer result]],1,0)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835D8D-B4FA-4110-A2E1-0CBF0C67C784}" name="Table161922" displayName="Table161922" ref="H2:J16" totalsRowShown="0">
  <autoFilter ref="H2:J16" xr:uid="{B1835D8D-B4FA-4110-A2E1-0CBF0C67C784}"/>
  <tableColumns count="3">
    <tableColumn id="1" xr3:uid="{E74C40BC-B69B-4DA3-A274-5DD055C78345}" name="Classifer result"/>
    <tableColumn id="2" xr3:uid="{127E6975-D081-47FC-96F6-68CF00652B67}" name="Actual"/>
    <tableColumn id="3" xr3:uid="{EA7155B0-7523-4F9E-9074-78C628FFE554}" name="Result">
      <calculatedColumnFormula>IF(Table161922[[#This Row],[Actual]]=Table161922[[#This Row],[Classifer result]],1,0)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E06E5E1-C2DD-48D0-AB1E-4AE7C95599B4}" name="Table16789101213141524263740" displayName="Table16789101213141524263740" ref="L2:N15" totalsRowShown="0">
  <autoFilter ref="L2:N15" xr:uid="{8E06E5E1-C2DD-48D0-AB1E-4AE7C95599B4}"/>
  <tableColumns count="3">
    <tableColumn id="1" xr3:uid="{897BF3A5-6CBE-49E0-9A91-D2472B1F16BB}" name="Classifer result"/>
    <tableColumn id="2" xr3:uid="{176FAE3C-8922-46EB-A4AA-8CF124B9A4A3}" name="Actual"/>
    <tableColumn id="3" xr3:uid="{C921E9C5-4CDA-4F1E-9D8D-02B937AA8E81}" name="Result">
      <calculatedColumnFormula>IF(Table16789101213141524263740[[#This Row],[Actual]]=Table16789101213141524263740[[#This Row],[Classifer result]],1,0)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B6F5A22-2835-42BB-A063-E85D145C8AAD}" name="Table14254257" displayName="Table14254257" ref="P2:R16" totalsRowShown="0">
  <autoFilter ref="P2:R16" xr:uid="{EB6F5A22-2835-42BB-A063-E85D145C8AAD}"/>
  <tableColumns count="3">
    <tableColumn id="1" xr3:uid="{0A385E0B-F623-4AEB-9BB0-279C291A5BCC}" name="Classifer result"/>
    <tableColumn id="2" xr3:uid="{16AD9BED-2EDA-4EFD-B905-084AFFC7F8FC}" name="Actual"/>
    <tableColumn id="3" xr3:uid="{0CDA5640-36CD-46F6-A3BF-4BF8B294C3C8}" name="Result">
      <calculatedColumnFormula>IF(Table14254257[[#This Row],[Actual]]=Table14254257[[#This Row],[Classifer result]],1,0)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A3CA8-0041-4A33-AB71-F742ABAD023E}" name="Table14" displayName="Table14" ref="H2:J16" totalsRowShown="0">
  <autoFilter ref="H2:J16" xr:uid="{C91A3CA8-0041-4A33-AB71-F742ABAD023E}"/>
  <tableColumns count="3">
    <tableColumn id="1" xr3:uid="{9C5564F8-30CA-4D0D-BF6A-33671E0A8A9F}" name="Classifer result"/>
    <tableColumn id="2" xr3:uid="{1E8096DF-ABD3-4BA4-AED7-D9E1C2091136}" name="Actual"/>
    <tableColumn id="3" xr3:uid="{CB2AF380-43F9-4327-B4B7-CD5B0860D9D9}" name="Result">
      <calculatedColumnFormula>IF(Table14[[#This Row],[Actual]]=Table14[[#This Row],[Classifer result]],1,0)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0F79A0-D0A3-42CC-A47B-0FA6D96D2181}" name="Table1425" displayName="Table1425" ref="L2:N15" totalsRowShown="0">
  <autoFilter ref="L2:N15" xr:uid="{ED0F79A0-D0A3-42CC-A47B-0FA6D96D2181}"/>
  <tableColumns count="3">
    <tableColumn id="1" xr3:uid="{03FE14D8-67AF-43B1-BD64-6AFB53D2B203}" name="Classifer result"/>
    <tableColumn id="2" xr3:uid="{6127C096-57A8-4E75-9CA4-BA778C16CF2A}" name="Actual"/>
    <tableColumn id="3" xr3:uid="{314B049C-FD16-4EF8-B0D1-613EAAAB5D3B}" name="Result">
      <calculatedColumnFormula>IF(Table1425[[#This Row],[Actual]]=Table1425[[#This Row],[Classifer result]],1,0)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09B7FA4-5360-4189-9A2F-41582D395D82}" name="Table142542" displayName="Table142542" ref="P2:R16" totalsRowShown="0">
  <autoFilter ref="P2:R16" xr:uid="{B09B7FA4-5360-4189-9A2F-41582D395D82}"/>
  <tableColumns count="3">
    <tableColumn id="1" xr3:uid="{01DFF368-0408-431F-B583-CA77C0BF1C0F}" name="Classifer result"/>
    <tableColumn id="2" xr3:uid="{2CBE4E4B-FF63-4D9F-920D-B91A7B2116EB}" name="Actual"/>
    <tableColumn id="3" xr3:uid="{1163DC70-F492-4C57-85B1-28D21E9A648C}" name="Result">
      <calculatedColumnFormula>IF(Table142542[[#This Row],[Actual]]=Table142542[[#This Row],[Classifer result]],1,0)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2EF17-6691-4ADA-8819-63744DFDCD05}" name="Table16" displayName="Table16" ref="A2:C16" totalsRowShown="0">
  <autoFilter ref="A2:C16" xr:uid="{8892EF17-6691-4ADA-8819-63744DFDCD05}"/>
  <tableColumns count="3">
    <tableColumn id="1" xr3:uid="{5F3AC240-3CD4-419F-99C8-10856289813E}" name="Classifer result"/>
    <tableColumn id="2" xr3:uid="{BF4FE860-260F-452D-B886-690AEDD0D6E2}" name="Actual"/>
    <tableColumn id="3" xr3:uid="{99BEEDBE-CCA3-4D92-8605-2460473D249C}" name="Result">
      <calculatedColumnFormula>IF(Table16[[#This Row],[Actual]]=Table16[[#This Row],[Classifer result]],1,0)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F3D978D-D86E-4454-8EE2-D6E40A995A7D}" name="Table1678910121314152426" displayName="Table1678910121314152426" ref="E2:G15" totalsRowShown="0">
  <autoFilter ref="E2:G15" xr:uid="{7F3D978D-D86E-4454-8EE2-D6E40A995A7D}"/>
  <tableColumns count="3">
    <tableColumn id="1" xr3:uid="{52D63FDA-6F75-49A3-B67B-22867F41AD03}" name="Classifer result"/>
    <tableColumn id="2" xr3:uid="{7215B5DF-2628-4734-83CA-F6029FD5F3AD}" name="Actual"/>
    <tableColumn id="3" xr3:uid="{42497E09-E55D-47B9-94B6-A13219AF8420}" name="Result">
      <calculatedColumnFormula>IF(Table1678910121314152426[[#This Row],[Actual]]=Table1678910121314152426[[#This Row],[Classifer result]],1,0)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7B6506B-951D-4D9D-9584-9A0FB771A22C}" name="Table167891012131415244143" displayName="Table167891012131415244143" ref="I2:K16" totalsRowShown="0">
  <autoFilter ref="I2:K16" xr:uid="{D7B6506B-951D-4D9D-9584-9A0FB771A22C}"/>
  <tableColumns count="3">
    <tableColumn id="1" xr3:uid="{89FFB554-86BE-4B7D-8D07-8666EA38E95F}" name="Classifer result"/>
    <tableColumn id="2" xr3:uid="{3AED73AD-CAFB-4595-9EA4-8A8C8ED002C8}" name="Actual"/>
    <tableColumn id="3" xr3:uid="{FA7D8E08-686D-43FE-9AD7-7B8F4E3A779C}" name="Result">
      <calculatedColumnFormula>IF(Table167891012131415244143[[#This Row],[Actual]]=Table167891012131415244143[[#This Row],[Classifer result]],1,0)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511C6-252D-4D4B-ADFF-4CDE9F8CD2B6}" name="Table167" displayName="Table167" ref="A2:C16" totalsRowShown="0">
  <autoFilter ref="A2:C16" xr:uid="{63E511C6-252D-4D4B-ADFF-4CDE9F8CD2B6}"/>
  <tableColumns count="3">
    <tableColumn id="1" xr3:uid="{865C1D3C-A186-4F35-960A-A28DE3F26D9A}" name="Classifer result"/>
    <tableColumn id="2" xr3:uid="{FE5055AC-2F8B-4679-A628-AA8E03B77606}" name="Actual"/>
    <tableColumn id="3" xr3:uid="{0F233966-B70E-4590-ABF4-BBEBBB4F9CEF}" name="Result">
      <calculatedColumnFormula>IF(Table167[[#This Row],[Actual]]=Table167[[#This Row],[Classifer result]],1,0)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14CEBD-9F74-427B-A54D-2695EB57DBB9}" name="Table167891012131415242637" displayName="Table167891012131415242637" ref="E2:G15" totalsRowShown="0">
  <autoFilter ref="E2:G15" xr:uid="{6714CEBD-9F74-427B-A54D-2695EB57DBB9}"/>
  <tableColumns count="3">
    <tableColumn id="1" xr3:uid="{09FC0392-324F-4F8F-8615-23690C47C6A5}" name="Classifer result"/>
    <tableColumn id="2" xr3:uid="{24473FFD-5E17-4492-A034-E0B4D352DE39}" name="Actual"/>
    <tableColumn id="3" xr3:uid="{8C1A839D-BBA6-4303-A1C8-02A8586C19C3}" name="Result">
      <calculatedColumnFormula>IF(Table167891012131415242637[[#This Row],[Actual]]=Table167891012131415242637[[#This Row],[Classifer result]],1,0)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D51BF3E-14C3-442E-854F-377FD511F6AE}" name="Table167891012131415242627" displayName="Table167891012131415242627" ref="E2:G15" totalsRowShown="0">
  <autoFilter ref="E2:G15" xr:uid="{9D51BF3E-14C3-442E-854F-377FD511F6AE}"/>
  <tableColumns count="3">
    <tableColumn id="1" xr3:uid="{F601897E-4AC6-4F5B-9D8B-2B6069008FAC}" name="Classifer result"/>
    <tableColumn id="2" xr3:uid="{4C2AA2C5-F056-4C6D-A0BF-981363E92946}" name="Actual"/>
    <tableColumn id="3" xr3:uid="{0CB25848-A7BE-4BED-983E-7031C7EAA273}" name="Result">
      <calculatedColumnFormula>IF(Table167891012131415242627[[#This Row],[Actual]]=Table167891012131415242627[[#This Row],[Classifer result]],1,0)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EC66438-DF5D-40FA-8C14-707EF9C828D4}" name="Table167891012131415244144" displayName="Table167891012131415244144" ref="I2:K16" totalsRowShown="0">
  <autoFilter ref="I2:K16" xr:uid="{0EC66438-DF5D-40FA-8C14-707EF9C828D4}"/>
  <tableColumns count="3">
    <tableColumn id="1" xr3:uid="{9D6C7D20-2ABC-435F-8465-AE9F1402E587}" name="Classifer result"/>
    <tableColumn id="2" xr3:uid="{8AE62AA2-46A7-43E3-84F6-9582D49D281E}" name="Actual"/>
    <tableColumn id="3" xr3:uid="{7B9A8F55-D913-4881-9F35-3274AF72A62D}" name="Result">
      <calculatedColumnFormula>IF(Table167891012131415244144[[#This Row],[Actual]]=Table167891012131415244144[[#This Row],[Classifer result]],1,0)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5EF5BC-FA80-4FB5-816E-DE9171574F2D}" name="Table1678" displayName="Table1678" ref="A2:C16" totalsRowShown="0">
  <autoFilter ref="A2:C16" xr:uid="{F95EF5BC-FA80-4FB5-816E-DE9171574F2D}"/>
  <tableColumns count="3">
    <tableColumn id="1" xr3:uid="{E9414081-725D-4440-9BCB-CA125DEE7A2F}" name="Classifer result"/>
    <tableColumn id="2" xr3:uid="{B8F7CBB3-D442-4CA4-81BE-A10158D2151B}" name="Actual"/>
    <tableColumn id="3" xr3:uid="{A2AFADAF-695B-444D-B021-22AF24E3B641}" name="Result">
      <calculatedColumnFormula>IF(Table1678[[#This Row],[Actual]]=Table1678[[#This Row],[Classifer result]],1,0)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BF9D29B-1753-4FE1-AA73-CCC1249F51AF}" name="Table167891012131415242628" displayName="Table167891012131415242628" ref="E2:G15" totalsRowShown="0">
  <autoFilter ref="E2:G15" xr:uid="{3BF9D29B-1753-4FE1-AA73-CCC1249F51AF}"/>
  <tableColumns count="3">
    <tableColumn id="1" xr3:uid="{69BF6553-070A-461C-9024-46544D5D26F6}" name="Classifer result"/>
    <tableColumn id="2" xr3:uid="{3678CE5B-85FB-4AD6-8723-A95E2CBA6351}" name="Actual"/>
    <tableColumn id="3" xr3:uid="{400FFC44-DBD5-4065-934A-D03FE74A37E8}" name="Result">
      <calculatedColumnFormula>IF(Table167891012131415242628[[#This Row],[Actual]]=Table167891012131415242628[[#This Row],[Classifer result]],1,0)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7D41C04-A044-4313-B6DC-8B58AC42A33B}" name="Table16789101213141524414445" displayName="Table16789101213141524414445" ref="I2:K16" totalsRowShown="0">
  <autoFilter ref="I2:K16" xr:uid="{87D41C04-A044-4313-B6DC-8B58AC42A33B}"/>
  <tableColumns count="3">
    <tableColumn id="1" xr3:uid="{F21D8D0B-F067-40EB-A4AF-987BD9815FA4}" name="Classifer result"/>
    <tableColumn id="2" xr3:uid="{0BDE0968-E830-4E10-A060-476FECBAB893}" name="Actual"/>
    <tableColumn id="3" xr3:uid="{B4F961F4-A52F-4226-863E-29CAEADD178C}" name="Result">
      <calculatedColumnFormula>IF(Table16789101213141524414445[[#This Row],[Actual]]=Table16789101213141524414445[[#This Row],[Classifer result]],1,0)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533AAE-DBCC-477C-8210-9548EFBD3BE8}" name="Table16789" displayName="Table16789" ref="A2:C16" totalsRowShown="0">
  <autoFilter ref="A2:C16" xr:uid="{4C533AAE-DBCC-477C-8210-9548EFBD3BE8}"/>
  <tableColumns count="3">
    <tableColumn id="1" xr3:uid="{113901E1-150D-4859-941E-445DCFF97170}" name="Classifer result"/>
    <tableColumn id="2" xr3:uid="{A17C0C3F-3F52-44A3-8BF7-D1771463F4D7}" name="Actual"/>
    <tableColumn id="3" xr3:uid="{FA1A18E3-46DE-462C-AA0D-1FE9FAF7C7F8}" name="Result">
      <calculatedColumnFormula>IF(Table16789[[#This Row],[Actual]]=Table16789[[#This Row],[Classifer result]],1,0)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5D8B24-3C4B-4228-B7E2-452D69593D5B}" name="Table16789101213141524262829" displayName="Table16789101213141524262829" ref="E2:G15" totalsRowShown="0">
  <autoFilter ref="E2:G15" xr:uid="{DF5D8B24-3C4B-4228-B7E2-452D69593D5B}"/>
  <tableColumns count="3">
    <tableColumn id="1" xr3:uid="{97460BB8-4729-422B-AC1C-A8A67D9B2AF5}" name="Classifer result"/>
    <tableColumn id="2" xr3:uid="{6F31400C-3925-4E96-8D69-2D6404CF9F8F}" name="Actual"/>
    <tableColumn id="3" xr3:uid="{59FCA0E0-89B8-48EE-B9D1-EB080AC30037}" name="Result">
      <calculatedColumnFormula>IF(Table16789101213141524262829[[#This Row],[Actual]]=Table16789101213141524262829[[#This Row],[Classifer result]],1,0)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34FE7BC-897D-4CC9-9D31-FAF2FFFFA474}" name="Table16789101213141524414446" displayName="Table16789101213141524414446" ref="I2:K16" totalsRowShown="0">
  <autoFilter ref="I2:K16" xr:uid="{434FE7BC-897D-4CC9-9D31-FAF2FFFFA474}"/>
  <tableColumns count="3">
    <tableColumn id="1" xr3:uid="{EA24B6D5-61F6-473D-B77C-DBE91CC3AB96}" name="Classifer result"/>
    <tableColumn id="2" xr3:uid="{D67EB060-BE78-4155-8BB8-309E881103A4}" name="Actual"/>
    <tableColumn id="3" xr3:uid="{3EF73AC1-21F5-4173-B2B4-4F4615537C78}" name="Result">
      <calculatedColumnFormula>IF(Table16789101213141524414446[[#This Row],[Actual]]=Table16789101213141524414446[[#This Row],[Classifer result]],1,0)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0A0E51-E64B-4FF9-8246-3F98E70C0546}" name="Table1678910" displayName="Table1678910" ref="A2:C16" totalsRowShown="0">
  <autoFilter ref="A2:C16" xr:uid="{300A0E51-E64B-4FF9-8246-3F98E70C0546}"/>
  <tableColumns count="3">
    <tableColumn id="1" xr3:uid="{6F60F8A5-42E3-472A-969D-DD3AFAB59253}" name="Classifer result"/>
    <tableColumn id="2" xr3:uid="{9CB2C2C2-3729-462A-94A4-1B7F35A7F72B}" name="Actual"/>
    <tableColumn id="3" xr3:uid="{89EA7F3D-CC9E-48F6-A972-C90C8C1B0516}" name="Result">
      <calculatedColumnFormula>IF(Table1678910[[#This Row],[Actual]]=Table1678910[[#This Row],[Classifer result]],1,0)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C6C6DFC-A72E-484C-9C4F-84BCC2810422}" name="Table1678910121314152426282930" displayName="Table1678910121314152426282930" ref="E2:G15" totalsRowShown="0">
  <autoFilter ref="E2:G15" xr:uid="{EC6C6DFC-A72E-484C-9C4F-84BCC2810422}"/>
  <tableColumns count="3">
    <tableColumn id="1" xr3:uid="{44897CA2-6DEC-43E7-88F2-D59D99F3FA2F}" name="Classifer result"/>
    <tableColumn id="2" xr3:uid="{7EA6D4EE-B770-4A56-88ED-257FF48092DD}" name="Actual"/>
    <tableColumn id="3" xr3:uid="{A1DFB274-1E36-4A10-8384-0D131225259C}" name="Result">
      <calculatedColumnFormula>IF(Table1678910121314152426282930[[#This Row],[Actual]]=Table1678910121314152426282930[[#This Row],[Classifer result]],1,0)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4EDC627-B6A6-4FB6-9DFC-0FF35C05198B}" name="Table14254254" displayName="Table14254254" ref="I2:K16" totalsRowShown="0">
  <autoFilter ref="I2:K16" xr:uid="{04EDC627-B6A6-4FB6-9DFC-0FF35C05198B}"/>
  <tableColumns count="3">
    <tableColumn id="1" xr3:uid="{47FFCAE7-8F30-429B-9F1F-92A516E7BBAC}" name="Classifer result"/>
    <tableColumn id="2" xr3:uid="{239F44C4-6D32-44C7-AABF-17EF41C7F395}" name="Actual"/>
    <tableColumn id="3" xr3:uid="{05D4DE97-873B-45E9-AFD5-B18877445E15}" name="Result">
      <calculatedColumnFormula>IF(Table14254254[[#This Row],[Actual]]=Table14254254[[#This Row],[Classifer result]],1,0)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013BD95-D226-45CD-A5D3-FA7FAEF8697B}" name="Table16789101213141524414447" displayName="Table16789101213141524414447" ref="I2:K16" totalsRowShown="0">
  <autoFilter ref="I2:K16" xr:uid="{1013BD95-D226-45CD-A5D3-FA7FAEF8697B}"/>
  <tableColumns count="3">
    <tableColumn id="1" xr3:uid="{7BFB6A03-A812-4598-B7FD-CAF43FC08EC2}" name="Classifer result"/>
    <tableColumn id="2" xr3:uid="{E12081BF-6712-44F0-B7F2-C781D06AA715}" name="Actual"/>
    <tableColumn id="3" xr3:uid="{C69D1D30-EE41-4344-BDFB-E11E1179BE81}" name="Result">
      <calculatedColumnFormula>IF(Table16789101213141524414447[[#This Row],[Actual]]=Table16789101213141524414447[[#This Row],[Classifer result]],1,0)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865B08-2CE8-4D74-98E7-AC7C289B0ABB}" name="Table167891012" displayName="Table167891012" ref="G2:I16" totalsRowShown="0">
  <autoFilter ref="G2:I16" xr:uid="{79865B08-2CE8-4D74-98E7-AC7C289B0ABB}"/>
  <tableColumns count="3">
    <tableColumn id="1" xr3:uid="{E7CA8572-A9D3-4C66-B5AC-C40CB31DC500}" name="Classifer result"/>
    <tableColumn id="2" xr3:uid="{4DB81ED2-254F-4C83-9C30-79566F7BD5FA}" name="Actual"/>
    <tableColumn id="3" xr3:uid="{43CAC1E4-8673-4D09-9742-1E09A09283FC}" name="Result">
      <calculatedColumnFormula>IF(Table167891012[[#This Row],[Actual]]=Table167891012[[#This Row],[Classifer result]],1,0)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1E21045-5F96-4F1A-BA78-720EBE9C5B40}" name="Table167891012131415242628293031" displayName="Table167891012131415242628293031" ref="K2:M15" totalsRowShown="0">
  <autoFilter ref="K2:M15" xr:uid="{C1E21045-5F96-4F1A-BA78-720EBE9C5B40}"/>
  <tableColumns count="3">
    <tableColumn id="1" xr3:uid="{A24B8D15-1D06-422E-9FDE-4B08BFA5D2FD}" name="Classifer result"/>
    <tableColumn id="2" xr3:uid="{9476CCD0-E3A7-4196-8D4F-2D520980C40F}" name="Actual"/>
    <tableColumn id="3" xr3:uid="{48EF759C-77A9-4EF3-9E1D-2CA9385704F5}" name="Result">
      <calculatedColumnFormula>IF(Table167891012131415242628293031[[#This Row],[Actual]]=Table167891012131415242628293031[[#This Row],[Classifer result]],1,0)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CC273A3-15E6-41E3-9854-1CFC308D01C2}" name="Table16789101213141524414448" displayName="Table16789101213141524414448" ref="O2:Q16" totalsRowShown="0">
  <autoFilter ref="O2:Q16" xr:uid="{0CC273A3-15E6-41E3-9854-1CFC308D01C2}"/>
  <tableColumns count="3">
    <tableColumn id="1" xr3:uid="{D852745F-35BC-42E3-9A1F-8F981B2E7F73}" name="Classifer result"/>
    <tableColumn id="2" xr3:uid="{24956088-14A0-43F1-80C4-59CDA20012E4}" name="Actual"/>
    <tableColumn id="3" xr3:uid="{651E0F5E-3519-4FB9-8B6B-E3B965E8C9A1}" name="Result">
      <calculatedColumnFormula>IF(Table16789101213141524414448[[#This Row],[Actual]]=Table16789101213141524414448[[#This Row],[Classifer result]],1,0)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13B2CA-6095-41C0-9773-66FBF75A3165}" name="Table16789101213" displayName="Table16789101213" ref="A2:C16" totalsRowShown="0">
  <autoFilter ref="A2:C16" xr:uid="{C413B2CA-6095-41C0-9773-66FBF75A3165}"/>
  <tableColumns count="3">
    <tableColumn id="1" xr3:uid="{5EA9D030-ED7C-4013-92EB-D369FFAC3228}" name="Classifer result"/>
    <tableColumn id="2" xr3:uid="{DFBFEF66-E1D0-4895-B5C7-66838E57BB39}" name="Actual"/>
    <tableColumn id="3" xr3:uid="{7549D902-2D3C-401C-AF0F-AF77B5A82978}" name="Result">
      <calculatedColumnFormula>IF(Table16789101213[[#This Row],[Actual]]=Table16789101213[[#This Row],[Classifer result]],1,0)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A7B284C-8F89-4C79-83E4-FF7BAED7F300}" name="Table16789101213141524262829303132" displayName="Table16789101213141524262829303132" ref="E2:G15" totalsRowShown="0">
  <autoFilter ref="E2:G15" xr:uid="{9A7B284C-8F89-4C79-83E4-FF7BAED7F300}"/>
  <tableColumns count="3">
    <tableColumn id="1" xr3:uid="{0FD1403E-EC5D-441D-AB8E-001A7992A638}" name="Classifer result"/>
    <tableColumn id="2" xr3:uid="{3CC3B031-BC11-4645-9F23-8FBC095EACC0}" name="Actual"/>
    <tableColumn id="3" xr3:uid="{352F51EE-CAAB-4AD0-9CC8-737BBA7B7ACC}" name="Result">
      <calculatedColumnFormula>IF(Table16789101213141524262829303132[[#This Row],[Actual]]=Table16789101213141524262829303132[[#This Row],[Classifer result]],1,0)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0C4E5DC-41E6-4256-9295-8A14924262B4}" name="Table16789101213141524414449" displayName="Table16789101213141524414449" ref="I2:K16" totalsRowShown="0">
  <autoFilter ref="I2:K16" xr:uid="{D0C4E5DC-41E6-4256-9295-8A14924262B4}"/>
  <tableColumns count="3">
    <tableColumn id="1" xr3:uid="{532F3EA8-E3E4-4147-AC7A-6152A0790A1B}" name="Classifer result"/>
    <tableColumn id="2" xr3:uid="{14F2ED84-143F-45CF-8A0E-BF6B72CBC704}" name="Actual"/>
    <tableColumn id="3" xr3:uid="{270CA9B4-42C9-40EA-8807-E61CEDD0A9F4}" name="Result">
      <calculatedColumnFormula>IF(Table16789101213141524414449[[#This Row],[Actual]]=Table16789101213141524414449[[#This Row],[Classifer result]],1,0)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6F7F7E-E44E-4F39-86DA-5C6EE5666017}" name="Table1678910121314" displayName="Table1678910121314" ref="H2:J16" totalsRowShown="0">
  <autoFilter ref="H2:J16" xr:uid="{666F7F7E-E44E-4F39-86DA-5C6EE5666017}"/>
  <tableColumns count="3">
    <tableColumn id="1" xr3:uid="{03D4F716-E214-4B35-9053-F994C2661F56}" name="Classifer result"/>
    <tableColumn id="2" xr3:uid="{282DE48B-4976-485E-BD19-458967340E58}" name="Actual"/>
    <tableColumn id="3" xr3:uid="{87B55CA8-9B3F-4FA9-8A20-AF826D2BDB2C}" name="Result">
      <calculatedColumnFormula>IF(Table1678910121314[[#This Row],[Actual]]=Table1678910121314[[#This Row],[Classifer result]],1,0)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E92FA1-9E3F-48B3-BD32-B69C923385CE}" name="Table1678910121314152426282930313233" displayName="Table1678910121314152426282930313233" ref="L2:N15" totalsRowShown="0">
  <autoFilter ref="L2:N15" xr:uid="{EFE92FA1-9E3F-48B3-BD32-B69C923385CE}"/>
  <tableColumns count="3">
    <tableColumn id="1" xr3:uid="{7808DF76-E6B4-4484-A30F-A8F687483A05}" name="Classifer result"/>
    <tableColumn id="2" xr3:uid="{C68DC061-37CB-43E6-A176-10EFCA7F3291}" name="Actual"/>
    <tableColumn id="3" xr3:uid="{97F7FF99-48EF-4CF1-90FF-DA96A147F637}" name="Result">
      <calculatedColumnFormula>IF(Table1678910121314152426282930313233[[#This Row],[Actual]]=Table1678910121314152426282930313233[[#This Row],[Classifer result]],1,0)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86B6A8E-FBD4-4F13-AA6E-FE23CF532994}" name="Table16789101213141524414450" displayName="Table16789101213141524414450" ref="P2:R16" totalsRowShown="0">
  <autoFilter ref="P2:R16" xr:uid="{286B6A8E-FBD4-4F13-AA6E-FE23CF532994}"/>
  <tableColumns count="3">
    <tableColumn id="1" xr3:uid="{B98B9D44-FECA-4F6E-BA3F-399EB1971E99}" name="Classifer result"/>
    <tableColumn id="2" xr3:uid="{5B866712-AE7C-4BED-B9FF-AB69BB311085}" name="Actual"/>
    <tableColumn id="3" xr3:uid="{0A5F2B08-2B8B-4576-BFAD-7824CF99F2FE}" name="Result">
      <calculatedColumnFormula>IF(Table16789101213141524414450[[#This Row],[Actual]]=Table16789101213141524414450[[#This Row],[Classifer result]],1,0)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61F7E09-0B89-4C6A-84D9-151CB686CA46}" name="Table161920" displayName="Table161920" ref="A2:C16" totalsRowShown="0">
  <autoFilter ref="A2:C16" xr:uid="{361F7E09-0B89-4C6A-84D9-151CB686CA46}"/>
  <tableColumns count="3">
    <tableColumn id="1" xr3:uid="{9E73E86F-B732-4EA1-9238-DB20E5FB34E8}" name="Classifer result"/>
    <tableColumn id="2" xr3:uid="{48116274-D685-4EAB-B214-CDFFE9B90DDB}" name="Actual"/>
    <tableColumn id="3" xr3:uid="{29530285-C32A-4C3A-8FE3-A9A4CD9BAA92}" name="Result">
      <calculatedColumnFormula>IF(Table161920[[#This Row],[Actual]]=Table161920[[#This Row],[Classifer result]],1,0)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AE6282-5A33-437D-9B2B-7F6792EBBC05}" name="Table167891012131415" displayName="Table167891012131415" ref="E2:G16" totalsRowShown="0">
  <autoFilter ref="E2:G16" xr:uid="{5EAE6282-5A33-437D-9B2B-7F6792EBBC05}"/>
  <tableColumns count="3">
    <tableColumn id="1" xr3:uid="{E17FA6F4-6DBA-4546-B38A-3D900ED5EBB4}" name="Classifer result"/>
    <tableColumn id="2" xr3:uid="{62F9BCEA-14BB-4F7C-8D17-063A81309035}" name="Actual"/>
    <tableColumn id="3" xr3:uid="{CE22AE20-A7E9-40A7-B2C9-D444FEA37D60}" name="Result">
      <calculatedColumnFormula>IF(Table167891012131415[[#This Row],[Actual]]=Table167891012131415[[#This Row],[Classifer result]],1,0)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6DF780A-39FD-4CE3-9330-4E6197D3CA00}" name="Table167891012131415242628293031323334" displayName="Table167891012131415242628293031323334" ref="I2:K15" totalsRowShown="0">
  <autoFilter ref="I2:K15" xr:uid="{C6DF780A-39FD-4CE3-9330-4E6197D3CA00}"/>
  <tableColumns count="3">
    <tableColumn id="1" xr3:uid="{E5673170-3591-4B88-B9A6-29E920B33341}" name="Classifer result"/>
    <tableColumn id="2" xr3:uid="{8C488916-032B-43CE-87B9-42EE4C513991}" name="Actual"/>
    <tableColumn id="3" xr3:uid="{3FF74651-0AC9-4AC6-A094-3CDAAD86DCEB}" name="Result">
      <calculatedColumnFormula>IF(Table167891012131415242628293031323334[[#This Row],[Actual]]=Table167891012131415242628293031323334[[#This Row],[Classifer result]],1,0)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4C9392E-7EF9-449B-BCFD-89D7E1226941}" name="Table16789101213141524414451" displayName="Table16789101213141524414451" ref="M2:O16" totalsRowShown="0">
  <autoFilter ref="M2:O16" xr:uid="{A4C9392E-7EF9-449B-BCFD-89D7E1226941}"/>
  <tableColumns count="3">
    <tableColumn id="1" xr3:uid="{7C204B87-1B90-4D43-959E-B4C1150433DA}" name="Classifer result"/>
    <tableColumn id="2" xr3:uid="{9F4DE372-7665-4FF7-BF5D-2718B864AFBC}" name="Actual"/>
    <tableColumn id="3" xr3:uid="{20957982-5183-4E83-A58A-DBD73A391A7E}" name="Result">
      <calculatedColumnFormula>IF(Table16789101213141524414451[[#This Row],[Actual]]=Table16789101213141524414451[[#This Row],[Classifer result]],1,0)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F2E9C-BFDC-42E8-ABE4-68833BBD3894}" name="Table1" displayName="Table1" ref="I2:K16" totalsRowShown="0">
  <autoFilter ref="I2:K16" xr:uid="{A51F2E9C-BFDC-42E8-ABE4-68833BBD3894}"/>
  <tableColumns count="3">
    <tableColumn id="1" xr3:uid="{852B58FE-82FC-4C58-937E-B81FE3D535AA}" name="Classifer result"/>
    <tableColumn id="2" xr3:uid="{CE567584-9B0B-42B3-B446-9631BFFBBF0D}" name="Actual"/>
    <tableColumn id="3" xr3:uid="{F0870DE2-F789-420B-92D1-577E69C742BD}" name="Result">
      <calculatedColumnFormula>IF(Table1[[#This Row],[Actual]]=Table1[[#This Row],[Classifer result]],1,0)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32A366-FCEB-4BD9-BA7B-655B0176EB26}" name="Table16789101213141524" displayName="Table16789101213141524" ref="M2:O15" totalsRowShown="0">
  <autoFilter ref="M2:O15" xr:uid="{4432A366-FCEB-4BD9-BA7B-655B0176EB26}"/>
  <tableColumns count="3">
    <tableColumn id="1" xr3:uid="{2818B354-2891-4DB1-84AA-ACCF75FCEDD7}" name="Classifer result"/>
    <tableColumn id="2" xr3:uid="{7324666C-0FED-4F03-88F9-1FE2EC9561C1}" name="Actual"/>
    <tableColumn id="3" xr3:uid="{6F5BCAFA-C6D0-473A-BBAD-ECB41AA56692}" name="Result">
      <calculatedColumnFormula>IF(Table16789101213141524[[#This Row],[Actual]]=Table16789101213141524[[#This Row],[Classifer result]],1,0)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A7D0195-C51F-4458-A300-4BA3E90C0762}" name="Table1678910121314152441" displayName="Table1678910121314152441" ref="Q2:S16" totalsRowShown="0">
  <autoFilter ref="Q2:S16" xr:uid="{AA7D0195-C51F-4458-A300-4BA3E90C0762}"/>
  <tableColumns count="3">
    <tableColumn id="1" xr3:uid="{E8E0504B-29BE-4C49-BC8A-DB379AA7EDC5}" name="Classifer result"/>
    <tableColumn id="2" xr3:uid="{02829695-22E1-4E5D-9DCD-F40D96F64AA6}" name="Actual"/>
    <tableColumn id="3" xr3:uid="{1BD6A946-E3D4-4A7C-996E-E215D1507DF3}" name="Result">
      <calculatedColumnFormula>IF(Table1678910121314152441[[#This Row],[Actual]]=Table1678910121314152441[[#This Row],[Classifer result]],1,0)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A8663-6A41-4ACD-A4BE-9AEA02338DD5}" name="Table16789101213141517" displayName="Table16789101213141517" ref="H2:J16" totalsRowShown="0">
  <autoFilter ref="H2:J16" xr:uid="{134A8663-6A41-4ACD-A4BE-9AEA02338DD5}"/>
  <tableColumns count="3">
    <tableColumn id="1" xr3:uid="{6F675BA5-A202-4F7B-A1EA-2629B0927542}" name="Classifer result"/>
    <tableColumn id="2" xr3:uid="{A23F7743-2038-4E0F-8D2D-71B358B90BE7}" name="Actual"/>
    <tableColumn id="3" xr3:uid="{A8F75D2E-1A87-48C8-98B3-1269192C7863}" name="Result">
      <calculatedColumnFormula>IF(Table16789101213141517[[#This Row],[Actual]]=Table16789101213141517[[#This Row],[Classifer result]],1,0)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62295F1-9B3B-40ED-B2AF-0391889B41E7}" name="Table16789101213141524262829303132333435" displayName="Table16789101213141524262829303132333435" ref="L2:N15" totalsRowShown="0">
  <autoFilter ref="L2:N15" xr:uid="{962295F1-9B3B-40ED-B2AF-0391889B41E7}"/>
  <tableColumns count="3">
    <tableColumn id="1" xr3:uid="{DFED6B99-8C88-4C4E-90AC-E241D3AEB6B7}" name="Classifer result"/>
    <tableColumn id="2" xr3:uid="{E44CF806-99A4-45C5-84C1-09E3C4A2B92D}" name="Actual"/>
    <tableColumn id="3" xr3:uid="{0974E820-E393-49E0-A61D-64BDB0F5F07D}" name="Result">
      <calculatedColumnFormula>IF(Table16789101213141524262829303132333435[[#This Row],[Actual]]=Table16789101213141524262829303132333435[[#This Row],[Classifer result]],1,0)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85DE355-D38E-4686-BB4E-F27645B9DF3A}" name="Table16789101213141524414452" displayName="Table16789101213141524414452" ref="P2:R16" totalsRowShown="0">
  <autoFilter ref="P2:R16" xr:uid="{085DE355-D38E-4686-BB4E-F27645B9DF3A}"/>
  <tableColumns count="3">
    <tableColumn id="1" xr3:uid="{0DA1FD12-61BD-46FF-9FB9-94CDA66B50C5}" name="Classifer result"/>
    <tableColumn id="2" xr3:uid="{EA5FA5A2-AA68-479D-AF04-47236EE7B259}" name="Actual"/>
    <tableColumn id="3" xr3:uid="{267F6F39-49F8-432F-81C8-D2B45DE87B1F}" name="Result">
      <calculatedColumnFormula>IF(Table16789101213141524414452[[#This Row],[Actual]]=Table16789101213141524414452[[#This Row],[Classifer result]],1,0)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BA480F-CBBF-4A20-AE59-D642CC60B110}" name="Table1678910121314151718" displayName="Table1678910121314151718" ref="H2:J16" totalsRowShown="0">
  <autoFilter ref="H2:J16" xr:uid="{B0BA480F-CBBF-4A20-AE59-D642CC60B110}"/>
  <tableColumns count="3">
    <tableColumn id="1" xr3:uid="{B33B1E86-46EA-4D00-94FF-92B84D4E7C08}" name="Classifer result"/>
    <tableColumn id="2" xr3:uid="{01A98EE3-60D5-4569-BD82-52F9AC6C393C}" name="Actual"/>
    <tableColumn id="3" xr3:uid="{71942887-22B3-4241-86DF-F18DA8ADA5B3}" name="Result">
      <calculatedColumnFormula>IF(Table1678910121314151718[[#This Row],[Actual]]=Table1678910121314151718[[#This Row],[Classifer result]],1,0)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1BAC72A-2E07-43EF-A3C4-CBF47AF7A1A1}" name="Table16789101213141524263738" displayName="Table16789101213141524263738" ref="E2:G15" totalsRowShown="0">
  <autoFilter ref="E2:G15" xr:uid="{E1BAC72A-2E07-43EF-A3C4-CBF47AF7A1A1}"/>
  <tableColumns count="3">
    <tableColumn id="1" xr3:uid="{68F14F4F-E7EC-47D9-A206-9BA5719B3516}" name="Classifer result"/>
    <tableColumn id="2" xr3:uid="{37F942FB-C637-415C-945D-78F35A56DE2E}" name="Actual"/>
    <tableColumn id="3" xr3:uid="{52857D55-BAB5-43A5-8871-12653AB5CC5F}" name="Result">
      <calculatedColumnFormula>IF(Table16789101213141524263738[[#This Row],[Actual]]=Table16789101213141524263738[[#This Row],[Classifer result]],1,0)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A3303D-475C-447E-8BFD-75D0F61F4607}" name="Table1678910121314152426282930313233343536" displayName="Table1678910121314152426282930313233343536" ref="L2:N15" totalsRowShown="0">
  <autoFilter ref="L2:N15" xr:uid="{4BA3303D-475C-447E-8BFD-75D0F61F4607}"/>
  <tableColumns count="3">
    <tableColumn id="1" xr3:uid="{DD18AD41-0878-4037-B3A6-04E28014673F}" name="Classifer result"/>
    <tableColumn id="2" xr3:uid="{6B31A15E-C548-44D1-A9D3-BB84638360B2}" name="Actual"/>
    <tableColumn id="3" xr3:uid="{8758F1AF-96A5-4E5B-BEA7-E7ED08411BB5}" name="Result">
      <calculatedColumnFormula>IF(Table1678910121314152426282930313233343536[[#This Row],[Actual]]=Table1678910121314152426282930313233343536[[#This Row],[Classifer result]],1,0)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5417906-E31D-423A-8CCF-532113598BD9}" name="Table16789101213141524414453" displayName="Table16789101213141524414453" ref="P2:R16" totalsRowShown="0">
  <autoFilter ref="P2:R16" xr:uid="{A5417906-E31D-423A-8CCF-532113598BD9}"/>
  <tableColumns count="3">
    <tableColumn id="1" xr3:uid="{21523467-66F2-4309-9DD5-B16722D7973F}" name="Classifer result"/>
    <tableColumn id="2" xr3:uid="{E95C65E8-46F9-40FD-A454-1AA1E40E04E0}" name="Actual"/>
    <tableColumn id="3" xr3:uid="{CC46CB09-D53E-4EAE-9F7B-BAF555660CBD}" name="Result">
      <calculatedColumnFormula>IF(Table16789101213141524414453[[#This Row],[Actual]]=Table16789101213141524414453[[#This Row],[Classifer result]],1,0)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8C4F359-FA9B-4CF7-9705-46618AC9A62A}" name="Table14254255" displayName="Table14254255" ref="I2:K16" totalsRowShown="0">
  <autoFilter ref="I2:K16" xr:uid="{88C4F359-FA9B-4CF7-9705-46618AC9A62A}"/>
  <tableColumns count="3">
    <tableColumn id="1" xr3:uid="{B31062C8-1F7D-477E-B846-31FF1CF29BD2}" name="Classifer result"/>
    <tableColumn id="2" xr3:uid="{E4363AAD-871E-48B2-BDE9-39D5BEDD2781}" name="Actual"/>
    <tableColumn id="3" xr3:uid="{9F8596CF-0253-4631-A97D-F2F026C51267}" name="Result">
      <calculatedColumnFormula>IF(Table14254255[[#This Row],[Actual]]=Table14254255[[#This Row],[Classifer result]],1,0)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C0C6DD-E31F-477E-A498-D99BEE9810C8}" name="Table161921" displayName="Table161921" ref="H2:J16" totalsRowShown="0">
  <autoFilter ref="H2:J16" xr:uid="{09C0C6DD-E31F-477E-A498-D99BEE9810C8}"/>
  <tableColumns count="3">
    <tableColumn id="1" xr3:uid="{F1F9A821-A324-47F3-ACEE-DF415D6C62AB}" name="Classifer result"/>
    <tableColumn id="2" xr3:uid="{C8FE5B4A-EC5D-4DE4-9CB0-93EA385DE3C6}" name="Actual"/>
    <tableColumn id="3" xr3:uid="{9798CAA8-3B33-4831-AE0B-EF6B957F0130}" name="Result">
      <calculatedColumnFormula>IF(Table161921[[#This Row],[Actual]]=Table161921[[#This Row],[Classifer result]],1,0)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5CFF3B-D355-4A2D-ABAD-447616FCF8B7}" name="Table16789101213141524263739" displayName="Table16789101213141524263739" ref="L2:N15" totalsRowShown="0">
  <autoFilter ref="L2:N15" xr:uid="{7C5CFF3B-D355-4A2D-ABAD-447616FCF8B7}"/>
  <tableColumns count="3">
    <tableColumn id="1" xr3:uid="{9676C336-1DF7-4568-908A-623B72FB1BDB}" name="Classifer result"/>
    <tableColumn id="2" xr3:uid="{A59ED6E1-E4E7-463E-A3A6-B5E3973D11D5}" name="Actual"/>
    <tableColumn id="3" xr3:uid="{9A9E4C3F-85CB-40AE-9236-B40EE382C7BC}" name="Result">
      <calculatedColumnFormula>IF(Table16789101213141524263739[[#This Row],[Actual]]=Table16789101213141524263739[[#This Row],[Classifer result]],1,0)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7BC4A8F-EF8B-45DD-AE88-1F57FB135741}" name="Table14254256" displayName="Table14254256" ref="P2:R16" totalsRowShown="0">
  <autoFilter ref="P2:R16" xr:uid="{B7BC4A8F-EF8B-45DD-AE88-1F57FB135741}"/>
  <tableColumns count="3">
    <tableColumn id="1" xr3:uid="{6B5BB560-4D72-4D52-8ED2-6B0682BE50BE}" name="Classifer result"/>
    <tableColumn id="2" xr3:uid="{AF58E789-0235-47D6-85DE-36AE96EBF116}" name="Actual"/>
    <tableColumn id="3" xr3:uid="{ECBD8142-581B-4B36-BCFE-F8D3CF1375BC}" name="Result">
      <calculatedColumnFormula>IF(Table14254256[[#This Row],[Actual]]=Table14254256[[#This Row],[Classifer result]],1,0)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12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3.xml"/><Relationship Id="rId4" Type="http://schemas.openxmlformats.org/officeDocument/2006/relationships/table" Target="../tables/table3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drawing" Target="../drawings/drawing14.xml"/><Relationship Id="rId4" Type="http://schemas.openxmlformats.org/officeDocument/2006/relationships/table" Target="../tables/table4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15.xml"/><Relationship Id="rId4" Type="http://schemas.openxmlformats.org/officeDocument/2006/relationships/table" Target="../tables/table4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6.xml"/><Relationship Id="rId4" Type="http://schemas.openxmlformats.org/officeDocument/2006/relationships/table" Target="../tables/table4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8464-4769-433F-9981-DD593168A1A4}">
  <dimension ref="A1:N42"/>
  <sheetViews>
    <sheetView tabSelected="1" topLeftCell="A13" workbookViewId="0">
      <selection activeCell="L16" sqref="L16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IF(Table1619[[#This Row],[Actual]]=Table1619[[#This Row],[Classifer result]],1,0)</f>
        <v>0</v>
      </c>
      <c r="E3">
        <v>1</v>
      </c>
      <c r="F3">
        <v>1</v>
      </c>
      <c r="G3">
        <f>IF(Table167891012131415242637[[#This Row],[Actual]]=Table167891012131415242637[[#This Row],[Classifer result]],1,0)</f>
        <v>1</v>
      </c>
      <c r="I3">
        <v>1</v>
      </c>
      <c r="J3">
        <v>1</v>
      </c>
      <c r="K3">
        <f>IF(Table14254254[[#This Row],[Actual]]=Table14254254[[#This Row],[Classifer result]],1,0)</f>
        <v>1</v>
      </c>
      <c r="M3">
        <v>1</v>
      </c>
      <c r="N3">
        <v>1</v>
      </c>
    </row>
    <row r="4" spans="1:14" x14ac:dyDescent="0.25">
      <c r="A4">
        <v>1</v>
      </c>
      <c r="B4">
        <v>1</v>
      </c>
      <c r="C4">
        <f>IF(Table1619[[#This Row],[Actual]]=Table1619[[#This Row],[Classifer result]],1,0)</f>
        <v>1</v>
      </c>
      <c r="E4">
        <v>1</v>
      </c>
      <c r="F4">
        <v>0</v>
      </c>
      <c r="G4">
        <f>IF(Table167891012131415242637[[#This Row],[Actual]]=Table167891012131415242637[[#This Row],[Classifer result]],1,0)</f>
        <v>0</v>
      </c>
      <c r="I4">
        <v>1</v>
      </c>
      <c r="J4">
        <v>0</v>
      </c>
      <c r="K4">
        <f>IF(Table14254254[[#This Row],[Actual]]=Table14254254[[#This Row],[Classifer result]],1,0)</f>
        <v>0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IF(Table1619[[#This Row],[Actual]]=Table1619[[#This Row],[Classifer result]],1,0)</f>
        <v>0</v>
      </c>
      <c r="E5">
        <v>1</v>
      </c>
      <c r="F5">
        <v>1</v>
      </c>
      <c r="G5">
        <f>IF(Table167891012131415242637[[#This Row],[Actual]]=Table167891012131415242637[[#This Row],[Classifer result]],1,0)</f>
        <v>1</v>
      </c>
      <c r="I5">
        <v>1</v>
      </c>
      <c r="J5">
        <v>0</v>
      </c>
      <c r="K5">
        <f>IF(Table14254254[[#This Row],[Actual]]=Table14254254[[#This Row],[Classifer result]],1,0)</f>
        <v>0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f>IF(Table1619[[#This Row],[Actual]]=Table1619[[#This Row],[Classifer result]],1,0)</f>
        <v>0</v>
      </c>
      <c r="E6">
        <v>1</v>
      </c>
      <c r="F6">
        <v>1</v>
      </c>
      <c r="G6">
        <f>IF(Table167891012131415242637[[#This Row],[Actual]]=Table167891012131415242637[[#This Row],[Classifer result]],1,0)</f>
        <v>1</v>
      </c>
      <c r="I6">
        <v>1</v>
      </c>
      <c r="J6">
        <v>1</v>
      </c>
      <c r="K6">
        <f>IF(Table14254254[[#This Row],[Actual]]=Table14254254[[#This Row],[Classifer result]],1,0)</f>
        <v>1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IF(Table1619[[#This Row],[Actual]]=Table1619[[#This Row],[Classifer result]],1,0)</f>
        <v>0</v>
      </c>
      <c r="E7">
        <v>1</v>
      </c>
      <c r="F7">
        <v>0</v>
      </c>
      <c r="G7">
        <f>IF(Table167891012131415242637[[#This Row],[Actual]]=Table167891012131415242637[[#This Row],[Classifer result]],1,0)</f>
        <v>0</v>
      </c>
      <c r="I7">
        <v>1</v>
      </c>
      <c r="J7">
        <v>1</v>
      </c>
      <c r="K7">
        <f>IF(Table14254254[[#This Row],[Actual]]=Table14254254[[#This Row],[Classifer result]],1,0)</f>
        <v>1</v>
      </c>
      <c r="M7">
        <v>1</v>
      </c>
      <c r="N7">
        <v>1</v>
      </c>
    </row>
    <row r="8" spans="1:14" x14ac:dyDescent="0.25">
      <c r="A8">
        <v>1</v>
      </c>
      <c r="B8">
        <v>1</v>
      </c>
      <c r="C8">
        <f>IF(Table1619[[#This Row],[Actual]]=Table1619[[#This Row],[Classifer result]],1,0)</f>
        <v>1</v>
      </c>
      <c r="E8">
        <v>1</v>
      </c>
      <c r="F8">
        <v>0</v>
      </c>
      <c r="G8">
        <f>IF(Table167891012131415242637[[#This Row],[Actual]]=Table167891012131415242637[[#This Row],[Classifer result]],1,0)</f>
        <v>0</v>
      </c>
      <c r="I8">
        <v>1</v>
      </c>
      <c r="J8">
        <v>1</v>
      </c>
      <c r="K8">
        <f>IF(Table14254254[[#This Row],[Actual]]=Table14254254[[#This Row],[Classifer result]],1,0)</f>
        <v>1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f>IF(Table1619[[#This Row],[Actual]]=Table1619[[#This Row],[Classifer result]],1,0)</f>
        <v>1</v>
      </c>
      <c r="E9">
        <v>1</v>
      </c>
      <c r="F9">
        <v>0</v>
      </c>
      <c r="G9">
        <f>IF(Table167891012131415242637[[#This Row],[Actual]]=Table167891012131415242637[[#This Row],[Classifer result]],1,0)</f>
        <v>0</v>
      </c>
      <c r="I9">
        <v>1</v>
      </c>
      <c r="J9">
        <v>0</v>
      </c>
      <c r="K9">
        <f>IF(Table14254254[[#This Row],[Actual]]=Table14254254[[#This Row],[Classifer result]],1,0)</f>
        <v>0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IF(Table1619[[#This Row],[Actual]]=Table1619[[#This Row],[Classifer result]],1,0)</f>
        <v>1</v>
      </c>
      <c r="E10">
        <v>1</v>
      </c>
      <c r="F10">
        <v>0</v>
      </c>
      <c r="G10">
        <f>IF(Table167891012131415242637[[#This Row],[Actual]]=Table167891012131415242637[[#This Row],[Classifer result]],1,0)</f>
        <v>0</v>
      </c>
      <c r="I10">
        <v>1</v>
      </c>
      <c r="J10">
        <v>1</v>
      </c>
      <c r="K10">
        <f>IF(Table14254254[[#This Row],[Actual]]=Table14254254[[#This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IF(Table1619[[#This Row],[Actual]]=Table1619[[#This Row],[Classifer result]],1,0)</f>
        <v>1</v>
      </c>
      <c r="E11">
        <v>1</v>
      </c>
      <c r="F11">
        <v>0</v>
      </c>
      <c r="G11">
        <f>IF(Table167891012131415242637[[#This Row],[Actual]]=Table167891012131415242637[[#This Row],[Classifer result]],1,0)</f>
        <v>0</v>
      </c>
      <c r="I11">
        <v>1</v>
      </c>
      <c r="J11">
        <v>0</v>
      </c>
      <c r="K11">
        <f>IF(Table14254254[[#This Row],[Actual]]=Table14254254[[#This Row],[Classifer result]],1,0)</f>
        <v>0</v>
      </c>
      <c r="M11">
        <v>1</v>
      </c>
      <c r="N11">
        <v>1</v>
      </c>
    </row>
    <row r="12" spans="1:14" x14ac:dyDescent="0.25">
      <c r="A12">
        <v>1</v>
      </c>
      <c r="B12">
        <v>1</v>
      </c>
      <c r="C12">
        <f>IF(Table1619[[#This Row],[Actual]]=Table1619[[#This Row],[Classifer result]],1,0)</f>
        <v>1</v>
      </c>
      <c r="E12">
        <v>1</v>
      </c>
      <c r="F12">
        <v>0</v>
      </c>
      <c r="G12">
        <f>IF(Table167891012131415242637[[#This Row],[Actual]]=Table167891012131415242637[[#This Row],[Classifer result]],1,0)</f>
        <v>0</v>
      </c>
      <c r="I12">
        <v>1</v>
      </c>
      <c r="J12">
        <v>0</v>
      </c>
      <c r="K12">
        <f>IF(Table14254254[[#This Row],[Actual]]=Table14254254[[#This Row],[Classifer result]],1,0)</f>
        <v>0</v>
      </c>
      <c r="M12">
        <v>1</v>
      </c>
      <c r="N12">
        <v>0</v>
      </c>
    </row>
    <row r="13" spans="1:14" x14ac:dyDescent="0.25">
      <c r="A13">
        <v>1</v>
      </c>
      <c r="B13">
        <v>0</v>
      </c>
      <c r="C13">
        <f>IF(Table1619[[#This Row],[Actual]]=Table1619[[#This Row],[Classifer result]],1,0)</f>
        <v>0</v>
      </c>
      <c r="E13">
        <v>1</v>
      </c>
      <c r="F13">
        <v>0</v>
      </c>
      <c r="G13">
        <f>IF(Table167891012131415242637[[#This Row],[Actual]]=Table167891012131415242637[[#This Row],[Classifer result]],1,0)</f>
        <v>0</v>
      </c>
      <c r="I13">
        <v>1</v>
      </c>
      <c r="J13">
        <v>0</v>
      </c>
      <c r="K13">
        <f>IF(Table14254254[[#This Row],[Actual]]=Table14254254[[#This Row],[Classifer result]],1,0)</f>
        <v>0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IF(Table1619[[#This Row],[Actual]]=Table1619[[#This Row],[Classifer result]],1,0)</f>
        <v>0</v>
      </c>
      <c r="E14">
        <v>1</v>
      </c>
      <c r="F14">
        <v>1</v>
      </c>
      <c r="G14">
        <f>IF(Table167891012131415242637[[#This Row],[Actual]]=Table167891012131415242637[[#This Row],[Classifer result]],1,0)</f>
        <v>1</v>
      </c>
      <c r="I14">
        <v>1</v>
      </c>
      <c r="J14">
        <v>0</v>
      </c>
      <c r="K14">
        <f>IF(Table14254254[[#This Row],[Actual]]=Table14254254[[#This Row],[Classifer result]],1,0)</f>
        <v>0</v>
      </c>
      <c r="M14">
        <v>1</v>
      </c>
      <c r="N14">
        <v>0</v>
      </c>
    </row>
    <row r="15" spans="1:14" x14ac:dyDescent="0.25">
      <c r="A15">
        <v>1</v>
      </c>
      <c r="B15">
        <v>0</v>
      </c>
      <c r="C15">
        <f>IF(Table1619[[#This Row],[Actual]]=Table1619[[#This Row],[Classifer result]],1,0)</f>
        <v>0</v>
      </c>
      <c r="E15">
        <v>1</v>
      </c>
      <c r="F15">
        <v>0</v>
      </c>
      <c r="G15">
        <f>IF(Table167891012131415242637[[#This Row],[Actual]]=Table167891012131415242637[[#This Row],[Classifer result]],1,0)</f>
        <v>0</v>
      </c>
      <c r="I15">
        <v>1</v>
      </c>
      <c r="J15">
        <v>0</v>
      </c>
      <c r="K15">
        <f>IF(Table14254254[[#This Row],[Actual]]=Table14254254[[#This Row],[Classifer result]],1,0)</f>
        <v>0</v>
      </c>
      <c r="M15">
        <v>1</v>
      </c>
      <c r="N15">
        <v>0</v>
      </c>
    </row>
    <row r="16" spans="1:14" x14ac:dyDescent="0.25">
      <c r="A16">
        <v>1</v>
      </c>
      <c r="B16">
        <v>0</v>
      </c>
      <c r="C16">
        <f>IF(Table1619[[#This Row],[Actual]]=Table1619[[#This Row],[Classifer result]],1,0)</f>
        <v>0</v>
      </c>
      <c r="I16">
        <v>1</v>
      </c>
      <c r="J16">
        <v>1</v>
      </c>
      <c r="K16">
        <f>IF(Table14254254[[#This Row],[Actual]]=Table14254254[[#This Row],[Classifer result]],1,0)</f>
        <v>1</v>
      </c>
      <c r="M16">
        <v>1</v>
      </c>
      <c r="N16">
        <v>1</v>
      </c>
    </row>
    <row r="17" spans="2:14" x14ac:dyDescent="0.25">
      <c r="B17" t="s">
        <v>7</v>
      </c>
      <c r="C17" s="1">
        <f>SUM(Table1619[Result])/COUNT(Table1619[Result])</f>
        <v>0.42857142857142855</v>
      </c>
      <c r="F17" t="s">
        <v>7</v>
      </c>
      <c r="G17" s="1">
        <f>SUM(Table167891012131415242637[Result])/COUNT(Table167891012131415242637[Result])</f>
        <v>0.30769230769230771</v>
      </c>
      <c r="J17" t="s">
        <v>7</v>
      </c>
      <c r="K17" s="1">
        <f>SUM(Table1[Result])/COUNT(Table1[Result])</f>
        <v>0.5</v>
      </c>
      <c r="M17">
        <v>1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1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J21" t="s">
        <v>12</v>
      </c>
      <c r="M21">
        <v>1</v>
      </c>
      <c r="N21">
        <v>0</v>
      </c>
    </row>
    <row r="22" spans="2:14" x14ac:dyDescent="0.25">
      <c r="M22">
        <v>1</v>
      </c>
      <c r="N22">
        <v>0</v>
      </c>
    </row>
    <row r="23" spans="2:14" x14ac:dyDescent="0.25">
      <c r="J23">
        <v>1</v>
      </c>
      <c r="M23">
        <v>1</v>
      </c>
      <c r="N23">
        <v>0</v>
      </c>
    </row>
    <row r="24" spans="2:14" x14ac:dyDescent="0.25">
      <c r="M24">
        <v>1</v>
      </c>
      <c r="N24">
        <v>0</v>
      </c>
    </row>
    <row r="25" spans="2:14" x14ac:dyDescent="0.25">
      <c r="M25">
        <v>1</v>
      </c>
      <c r="N25">
        <v>0</v>
      </c>
    </row>
    <row r="26" spans="2:14" x14ac:dyDescent="0.25">
      <c r="J26" t="s">
        <v>13</v>
      </c>
      <c r="M26">
        <v>1</v>
      </c>
      <c r="N26">
        <v>0</v>
      </c>
    </row>
    <row r="27" spans="2:14" x14ac:dyDescent="0.25">
      <c r="M27">
        <v>1</v>
      </c>
      <c r="N27">
        <v>1</v>
      </c>
    </row>
    <row r="28" spans="2:14" x14ac:dyDescent="0.25">
      <c r="J28">
        <v>0</v>
      </c>
      <c r="M28">
        <v>1</v>
      </c>
      <c r="N28">
        <v>0</v>
      </c>
    </row>
    <row r="29" spans="2:14" x14ac:dyDescent="0.25">
      <c r="M29">
        <v>1</v>
      </c>
      <c r="N29">
        <v>1</v>
      </c>
    </row>
    <row r="30" spans="2:14" x14ac:dyDescent="0.25">
      <c r="M30">
        <v>1</v>
      </c>
      <c r="N30">
        <v>0</v>
      </c>
    </row>
    <row r="31" spans="2:14" x14ac:dyDescent="0.25">
      <c r="M31">
        <v>1</v>
      </c>
      <c r="N31">
        <v>0</v>
      </c>
    </row>
    <row r="32" spans="2:14" x14ac:dyDescent="0.25">
      <c r="M32">
        <v>1</v>
      </c>
      <c r="N32">
        <v>1</v>
      </c>
    </row>
    <row r="33" spans="13:14" x14ac:dyDescent="0.25">
      <c r="M33">
        <v>1</v>
      </c>
      <c r="N33">
        <v>1</v>
      </c>
    </row>
    <row r="34" spans="13:14" x14ac:dyDescent="0.25">
      <c r="M34">
        <v>1</v>
      </c>
      <c r="N34">
        <v>1</v>
      </c>
    </row>
    <row r="35" spans="13:14" x14ac:dyDescent="0.25">
      <c r="M35">
        <v>1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1</v>
      </c>
      <c r="N37">
        <v>0</v>
      </c>
    </row>
    <row r="38" spans="13:14" x14ac:dyDescent="0.25">
      <c r="M38">
        <v>1</v>
      </c>
      <c r="N38">
        <v>0</v>
      </c>
    </row>
    <row r="39" spans="13:14" x14ac:dyDescent="0.25">
      <c r="M39">
        <v>1</v>
      </c>
      <c r="N39">
        <v>0</v>
      </c>
    </row>
    <row r="40" spans="13:14" x14ac:dyDescent="0.25">
      <c r="M40">
        <v>1</v>
      </c>
      <c r="N40">
        <v>0</v>
      </c>
    </row>
    <row r="41" spans="13:14" x14ac:dyDescent="0.25">
      <c r="M41">
        <v>1</v>
      </c>
      <c r="N41">
        <v>0</v>
      </c>
    </row>
    <row r="42" spans="13:14" x14ac:dyDescent="0.25">
      <c r="M42">
        <v>1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2183-E242-453D-911E-4898A31F61A1}">
  <dimension ref="A1:N42"/>
  <sheetViews>
    <sheetView topLeftCell="A18" workbookViewId="0">
      <selection activeCell="K24" sqref="K24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t="s">
        <v>10</v>
      </c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IF(Table1678910[[#This Row],[Actual]]=Table1678910[[#This Row],[Classifer result]],1,0)</f>
        <v>0</v>
      </c>
      <c r="E3">
        <v>1</v>
      </c>
      <c r="F3">
        <v>1</v>
      </c>
      <c r="G3">
        <f>IF(Table1678910121314152426282930[[#This Row],[Actual]]=Table1678910121314152426282930[[#This Row],[Classifer result]],1,0)</f>
        <v>1</v>
      </c>
      <c r="I3">
        <v>0</v>
      </c>
      <c r="J3">
        <v>1</v>
      </c>
      <c r="K3">
        <f>IF(Table16789101213141524414447[[#This Row],[Actual]]=Table16789101213141524414447[[#This Row],[Classifer result]],1,0)</f>
        <v>0</v>
      </c>
      <c r="M3">
        <v>1</v>
      </c>
      <c r="N3">
        <v>1</v>
      </c>
    </row>
    <row r="4" spans="1:14" x14ac:dyDescent="0.25">
      <c r="A4">
        <v>1</v>
      </c>
      <c r="B4">
        <v>1</v>
      </c>
      <c r="C4">
        <f>IF(Table1678910[[#This Row],[Actual]]=Table1678910[[#This Row],[Classifer result]],1,0)</f>
        <v>1</v>
      </c>
      <c r="E4">
        <v>1</v>
      </c>
      <c r="F4">
        <v>0</v>
      </c>
      <c r="G4">
        <f>IF(Table1678910121314152426282930[[#This Row],[Actual]]=Table1678910121314152426282930[[#This Row],[Classifer result]],1,0)</f>
        <v>0</v>
      </c>
      <c r="I4">
        <v>1</v>
      </c>
      <c r="J4">
        <v>0</v>
      </c>
      <c r="K4">
        <f>IF(Table16789101213141524414447[[#This Row],[Actual]]=Table16789101213141524414447[[#This Row],[Classifer result]],1,0)</f>
        <v>0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IF(Table1678910[[#This Row],[Actual]]=Table1678910[[#This Row],[Classifer result]],1,0)</f>
        <v>0</v>
      </c>
      <c r="E5">
        <v>1</v>
      </c>
      <c r="F5">
        <v>1</v>
      </c>
      <c r="G5">
        <f>IF(Table1678910121314152426282930[[#This Row],[Actual]]=Table1678910121314152426282930[[#This Row],[Classifer result]],1,0)</f>
        <v>1</v>
      </c>
      <c r="I5">
        <v>1</v>
      </c>
      <c r="J5">
        <v>0</v>
      </c>
      <c r="K5">
        <f>IF(Table16789101213141524414447[[#This Row],[Actual]]=Table16789101213141524414447[[#This Row],[Classifer result]],1,0)</f>
        <v>0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f>IF(Table1678910[[#This Row],[Actual]]=Table1678910[[#This Row],[Classifer result]],1,0)</f>
        <v>0</v>
      </c>
      <c r="E6">
        <v>1</v>
      </c>
      <c r="F6">
        <v>1</v>
      </c>
      <c r="G6">
        <f>IF(Table1678910121314152426282930[[#This Row],[Actual]]=Table1678910121314152426282930[[#This Row],[Classifer result]],1,0)</f>
        <v>1</v>
      </c>
      <c r="I6">
        <v>1</v>
      </c>
      <c r="J6">
        <v>1</v>
      </c>
      <c r="K6">
        <f>IF(Table16789101213141524414447[[#This Row],[Actual]]=Table16789101213141524414447[[#This Row],[Classifer result]],1,0)</f>
        <v>1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IF(Table1678910[[#This Row],[Actual]]=Table1678910[[#This Row],[Classifer result]],1,0)</f>
        <v>0</v>
      </c>
      <c r="E7">
        <v>1</v>
      </c>
      <c r="F7">
        <v>0</v>
      </c>
      <c r="G7">
        <f>IF(Table1678910121314152426282930[[#This Row],[Actual]]=Table1678910121314152426282930[[#This Row],[Classifer result]],1,0)</f>
        <v>0</v>
      </c>
      <c r="I7">
        <v>1</v>
      </c>
      <c r="J7">
        <v>1</v>
      </c>
      <c r="K7">
        <f>IF(Table16789101213141524414447[[#This Row],[Actual]]=Table16789101213141524414447[[#This Row],[Classifer result]],1,0)</f>
        <v>1</v>
      </c>
      <c r="M7">
        <v>1</v>
      </c>
      <c r="N7">
        <v>1</v>
      </c>
    </row>
    <row r="8" spans="1:14" x14ac:dyDescent="0.25">
      <c r="A8">
        <v>1</v>
      </c>
      <c r="B8">
        <v>1</v>
      </c>
      <c r="C8">
        <f>IF(Table1678910[[#This Row],[Actual]]=Table1678910[[#This Row],[Classifer result]],1,0)</f>
        <v>1</v>
      </c>
      <c r="E8">
        <v>1</v>
      </c>
      <c r="F8">
        <v>0</v>
      </c>
      <c r="G8">
        <f>IF(Table1678910121314152426282930[[#This Row],[Actual]]=Table1678910121314152426282930[[#This Row],[Classifer result]],1,0)</f>
        <v>0</v>
      </c>
      <c r="I8">
        <v>1</v>
      </c>
      <c r="J8">
        <v>1</v>
      </c>
      <c r="K8">
        <f>IF(Table16789101213141524414447[[#This Row],[Actual]]=Table16789101213141524414447[[#This Row],[Classifer result]],1,0)</f>
        <v>1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f>IF(Table1678910[[#This Row],[Actual]]=Table1678910[[#This Row],[Classifer result]],1,0)</f>
        <v>1</v>
      </c>
      <c r="E9">
        <v>1</v>
      </c>
      <c r="F9">
        <v>0</v>
      </c>
      <c r="G9">
        <f>IF(Table1678910121314152426282930[[#This Row],[Actual]]=Table1678910121314152426282930[[#This Row],[Classifer result]],1,0)</f>
        <v>0</v>
      </c>
      <c r="I9">
        <v>1</v>
      </c>
      <c r="J9">
        <v>0</v>
      </c>
      <c r="K9">
        <f>IF(Table16789101213141524414447[[#This Row],[Actual]]=Table16789101213141524414447[[#This Row],[Classifer result]],1,0)</f>
        <v>0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IF(Table1678910[[#This Row],[Actual]]=Table1678910[[#This Row],[Classifer result]],1,0)</f>
        <v>1</v>
      </c>
      <c r="E10">
        <v>1</v>
      </c>
      <c r="F10">
        <v>0</v>
      </c>
      <c r="G10">
        <f>IF(Table1678910121314152426282930[[#This Row],[Actual]]=Table1678910121314152426282930[[#This Row],[Classifer result]],1,0)</f>
        <v>0</v>
      </c>
      <c r="I10">
        <v>1</v>
      </c>
      <c r="J10">
        <v>1</v>
      </c>
      <c r="K10">
        <f>IF(Table16789101213141524414447[[#This Row],[Actual]]=Table16789101213141524414447[[#This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IF(Table1678910[[#This Row],[Actual]]=Table1678910[[#This Row],[Classifer result]],1,0)</f>
        <v>1</v>
      </c>
      <c r="E11">
        <v>1</v>
      </c>
      <c r="F11">
        <v>0</v>
      </c>
      <c r="G11">
        <f>IF(Table1678910121314152426282930[[#This Row],[Actual]]=Table1678910121314152426282930[[#This Row],[Classifer result]],1,0)</f>
        <v>0</v>
      </c>
      <c r="I11">
        <v>1</v>
      </c>
      <c r="J11">
        <v>0</v>
      </c>
      <c r="K11">
        <f>IF(Table16789101213141524414447[[#This Row],[Actual]]=Table16789101213141524414447[[#This Row],[Classifer result]],1,0)</f>
        <v>0</v>
      </c>
      <c r="M11">
        <v>1</v>
      </c>
      <c r="N11">
        <v>1</v>
      </c>
    </row>
    <row r="12" spans="1:14" x14ac:dyDescent="0.25">
      <c r="A12">
        <v>1</v>
      </c>
      <c r="B12">
        <v>1</v>
      </c>
      <c r="C12">
        <f>IF(Table1678910[[#This Row],[Actual]]=Table1678910[[#This Row],[Classifer result]],1,0)</f>
        <v>1</v>
      </c>
      <c r="E12">
        <v>1</v>
      </c>
      <c r="F12">
        <v>0</v>
      </c>
      <c r="G12">
        <f>IF(Table1678910121314152426282930[[#This Row],[Actual]]=Table1678910121314152426282930[[#This Row],[Classifer result]],1,0)</f>
        <v>0</v>
      </c>
      <c r="I12">
        <v>1</v>
      </c>
      <c r="J12">
        <v>0</v>
      </c>
      <c r="K12">
        <f>IF(Table16789101213141524414447[[#This Row],[Actual]]=Table16789101213141524414447[[#This Row],[Classifer result]],1,0)</f>
        <v>0</v>
      </c>
      <c r="M12">
        <v>1</v>
      </c>
      <c r="N12">
        <v>0</v>
      </c>
    </row>
    <row r="13" spans="1:14" x14ac:dyDescent="0.25">
      <c r="A13">
        <v>1</v>
      </c>
      <c r="B13">
        <v>0</v>
      </c>
      <c r="C13">
        <f>IF(Table1678910[[#This Row],[Actual]]=Table1678910[[#This Row],[Classifer result]],1,0)</f>
        <v>0</v>
      </c>
      <c r="E13">
        <v>1</v>
      </c>
      <c r="F13">
        <v>0</v>
      </c>
      <c r="G13">
        <f>IF(Table1678910121314152426282930[[#This Row],[Actual]]=Table1678910121314152426282930[[#This Row],[Classifer result]],1,0)</f>
        <v>0</v>
      </c>
      <c r="I13">
        <v>1</v>
      </c>
      <c r="J13">
        <v>0</v>
      </c>
      <c r="K13">
        <f>IF(Table16789101213141524414447[[#This Row],[Actual]]=Table16789101213141524414447[[#This Row],[Classifer result]],1,0)</f>
        <v>0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IF(Table1678910[[#This Row],[Actual]]=Table1678910[[#This Row],[Classifer result]],1,0)</f>
        <v>0</v>
      </c>
      <c r="E14">
        <v>1</v>
      </c>
      <c r="F14">
        <v>1</v>
      </c>
      <c r="G14">
        <f>IF(Table1678910121314152426282930[[#This Row],[Actual]]=Table1678910121314152426282930[[#This Row],[Classifer result]],1,0)</f>
        <v>1</v>
      </c>
      <c r="I14">
        <v>1</v>
      </c>
      <c r="J14">
        <v>0</v>
      </c>
      <c r="K14">
        <f>IF(Table16789101213141524414447[[#This Row],[Actual]]=Table16789101213141524414447[[#This Row],[Classifer result]],1,0)</f>
        <v>0</v>
      </c>
      <c r="M14">
        <v>1</v>
      </c>
      <c r="N14">
        <v>0</v>
      </c>
    </row>
    <row r="15" spans="1:14" x14ac:dyDescent="0.25">
      <c r="A15">
        <v>1</v>
      </c>
      <c r="B15">
        <v>0</v>
      </c>
      <c r="C15">
        <f>IF(Table1678910[[#This Row],[Actual]]=Table1678910[[#This Row],[Classifer result]],1,0)</f>
        <v>0</v>
      </c>
      <c r="E15">
        <v>1</v>
      </c>
      <c r="F15">
        <v>0</v>
      </c>
      <c r="G15">
        <f>IF(Table1678910121314152426282930[[#This Row],[Actual]]=Table1678910121314152426282930[[#This Row],[Classifer result]],1,0)</f>
        <v>0</v>
      </c>
      <c r="I15">
        <v>0</v>
      </c>
      <c r="J15">
        <v>0</v>
      </c>
      <c r="K15">
        <f>IF(Table16789101213141524414447[[#This Row],[Actual]]=Table16789101213141524414447[[#This Row],[Classifer result]],1,0)</f>
        <v>1</v>
      </c>
      <c r="M15">
        <v>0</v>
      </c>
      <c r="N15">
        <v>0</v>
      </c>
    </row>
    <row r="16" spans="1:14" x14ac:dyDescent="0.25">
      <c r="A16">
        <v>0</v>
      </c>
      <c r="B16">
        <v>0</v>
      </c>
      <c r="C16">
        <f>IF(Table1678910[[#This Row],[Actual]]=Table1678910[[#This Row],[Classifer result]],1,0)</f>
        <v>1</v>
      </c>
      <c r="I16">
        <v>1</v>
      </c>
      <c r="J16">
        <v>1</v>
      </c>
      <c r="K16">
        <f>IF(Table16789101213141524414447[[#This Row],[Actual]]=Table16789101213141524414447[[#This Row],[Classifer result]],1,0)</f>
        <v>1</v>
      </c>
      <c r="M16">
        <v>1</v>
      </c>
      <c r="N16">
        <v>1</v>
      </c>
    </row>
    <row r="17" spans="2:14" x14ac:dyDescent="0.25">
      <c r="B17" t="s">
        <v>7</v>
      </c>
      <c r="C17" s="1">
        <f>SUM(Table1678910[Result])/COUNT(Table1678910[Result])</f>
        <v>0.5</v>
      </c>
      <c r="F17" t="s">
        <v>7</v>
      </c>
      <c r="G17" s="1">
        <f>SUM(Table1678910121314152426282930[Result])/COUNT(Table1678910121314152426282930[Result])</f>
        <v>0.30769230769230771</v>
      </c>
      <c r="J17" t="s">
        <v>7</v>
      </c>
      <c r="K17" s="1">
        <f>SUM(Table16789101213141524414447[Result])/COUNT(Table16789101213141524414447[Result])</f>
        <v>0.42857142857142855</v>
      </c>
      <c r="M17">
        <v>1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1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J21" t="s">
        <v>12</v>
      </c>
      <c r="M21">
        <v>1</v>
      </c>
      <c r="N21">
        <v>0</v>
      </c>
    </row>
    <row r="22" spans="2:14" x14ac:dyDescent="0.25">
      <c r="M22">
        <v>1</v>
      </c>
      <c r="N22">
        <v>0</v>
      </c>
    </row>
    <row r="23" spans="2:14" x14ac:dyDescent="0.25">
      <c r="J23">
        <v>0.93330000000000002</v>
      </c>
      <c r="M23">
        <v>1</v>
      </c>
      <c r="N23">
        <v>0</v>
      </c>
    </row>
    <row r="24" spans="2:14" x14ac:dyDescent="0.25">
      <c r="M24">
        <v>1</v>
      </c>
      <c r="N24">
        <v>0</v>
      </c>
    </row>
    <row r="25" spans="2:14" x14ac:dyDescent="0.25">
      <c r="M25">
        <v>1</v>
      </c>
      <c r="N25">
        <v>0</v>
      </c>
    </row>
    <row r="26" spans="2:14" x14ac:dyDescent="0.25">
      <c r="J26" t="s">
        <v>13</v>
      </c>
      <c r="M26">
        <v>1</v>
      </c>
      <c r="N26">
        <v>0</v>
      </c>
    </row>
    <row r="27" spans="2:14" x14ac:dyDescent="0.25">
      <c r="M27">
        <v>1</v>
      </c>
      <c r="N27">
        <v>1</v>
      </c>
    </row>
    <row r="28" spans="2:14" x14ac:dyDescent="0.25">
      <c r="J28">
        <v>0.08</v>
      </c>
      <c r="M28">
        <v>1</v>
      </c>
      <c r="N28">
        <v>0</v>
      </c>
    </row>
    <row r="29" spans="2:14" x14ac:dyDescent="0.25">
      <c r="M29">
        <v>0</v>
      </c>
      <c r="N29">
        <v>1</v>
      </c>
    </row>
    <row r="30" spans="2:14" x14ac:dyDescent="0.25">
      <c r="M30">
        <v>1</v>
      </c>
      <c r="N30">
        <v>0</v>
      </c>
    </row>
    <row r="31" spans="2:14" x14ac:dyDescent="0.25">
      <c r="M31">
        <v>1</v>
      </c>
      <c r="N31">
        <v>0</v>
      </c>
    </row>
    <row r="32" spans="2:14" x14ac:dyDescent="0.25">
      <c r="M32">
        <v>1</v>
      </c>
      <c r="N32">
        <v>1</v>
      </c>
    </row>
    <row r="33" spans="13:14" x14ac:dyDescent="0.25">
      <c r="M33">
        <v>1</v>
      </c>
      <c r="N33">
        <v>1</v>
      </c>
    </row>
    <row r="34" spans="13:14" x14ac:dyDescent="0.25">
      <c r="M34">
        <v>1</v>
      </c>
      <c r="N34">
        <v>1</v>
      </c>
    </row>
    <row r="35" spans="13:14" x14ac:dyDescent="0.25">
      <c r="M35">
        <v>1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1</v>
      </c>
      <c r="N37">
        <v>0</v>
      </c>
    </row>
    <row r="38" spans="13:14" x14ac:dyDescent="0.25">
      <c r="M38">
        <v>1</v>
      </c>
      <c r="N38">
        <v>0</v>
      </c>
    </row>
    <row r="39" spans="13:14" x14ac:dyDescent="0.25">
      <c r="M39">
        <v>1</v>
      </c>
      <c r="N39">
        <v>0</v>
      </c>
    </row>
    <row r="40" spans="13:14" x14ac:dyDescent="0.25">
      <c r="M40">
        <v>1</v>
      </c>
      <c r="N40">
        <v>0</v>
      </c>
    </row>
    <row r="41" spans="13:14" x14ac:dyDescent="0.25">
      <c r="M41">
        <v>0</v>
      </c>
      <c r="N41">
        <v>0</v>
      </c>
    </row>
    <row r="42" spans="13:14" x14ac:dyDescent="0.25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9AB-9D38-4AC1-9ED0-00D3F4D8416D}">
  <dimension ref="A1:T42"/>
  <sheetViews>
    <sheetView topLeftCell="D1" workbookViewId="0">
      <selection activeCell="R20" sqref="R20"/>
    </sheetView>
  </sheetViews>
  <sheetFormatPr defaultRowHeight="15" x14ac:dyDescent="0.25"/>
  <sheetData>
    <row r="1" spans="1:20" x14ac:dyDescent="0.25">
      <c r="A1" t="s">
        <v>1</v>
      </c>
      <c r="B1" t="s">
        <v>0</v>
      </c>
      <c r="G1" s="2" t="s">
        <v>3</v>
      </c>
      <c r="H1" s="2"/>
      <c r="K1" s="2" t="s">
        <v>9</v>
      </c>
      <c r="L1" s="2"/>
      <c r="O1" t="s">
        <v>10</v>
      </c>
    </row>
    <row r="2" spans="1:20" x14ac:dyDescent="0.25">
      <c r="A2">
        <v>0</v>
      </c>
      <c r="B2">
        <v>0</v>
      </c>
      <c r="C2">
        <f t="shared" ref="C2:C12" si="0">IF(A2=B2,1,0)</f>
        <v>1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  <c r="O2" t="s">
        <v>4</v>
      </c>
      <c r="P2" t="s">
        <v>5</v>
      </c>
      <c r="Q2" t="s">
        <v>6</v>
      </c>
      <c r="S2">
        <v>1</v>
      </c>
      <c r="T2">
        <v>0</v>
      </c>
    </row>
    <row r="3" spans="1:20" x14ac:dyDescent="0.25">
      <c r="A3">
        <v>0</v>
      </c>
      <c r="B3">
        <v>0</v>
      </c>
      <c r="C3">
        <f t="shared" si="0"/>
        <v>1</v>
      </c>
      <c r="G3">
        <v>1</v>
      </c>
      <c r="H3">
        <v>0</v>
      </c>
      <c r="I3">
        <f>IF(Table167891012[[#This Row],[Actual]]=Table167891012[[#This Row],[Classifer result]],1,0)</f>
        <v>0</v>
      </c>
      <c r="K3">
        <v>0</v>
      </c>
      <c r="L3">
        <v>1</v>
      </c>
      <c r="M3">
        <f>IF(Table167891012131415242628293031[[#This Row],[Actual]]=Table167891012131415242628293031[[#This Row],[Classifer result]],1,0)</f>
        <v>0</v>
      </c>
      <c r="O3">
        <v>1</v>
      </c>
      <c r="P3">
        <v>1</v>
      </c>
      <c r="Q3">
        <f>IF(Table16789101213141524414448[[#This Row],[Actual]]=Table16789101213141524414448[[#This Row],[Classifer result]],1,0)</f>
        <v>1</v>
      </c>
      <c r="S3">
        <v>1</v>
      </c>
      <c r="T3">
        <v>1</v>
      </c>
    </row>
    <row r="4" spans="1:20" x14ac:dyDescent="0.25">
      <c r="A4">
        <v>0</v>
      </c>
      <c r="B4">
        <v>1</v>
      </c>
      <c r="C4">
        <f t="shared" si="0"/>
        <v>0</v>
      </c>
      <c r="G4">
        <v>1</v>
      </c>
      <c r="H4">
        <v>1</v>
      </c>
      <c r="I4">
        <f>IF(Table167891012[[#This Row],[Actual]]=Table167891012[[#This Row],[Classifer result]],1,0)</f>
        <v>1</v>
      </c>
      <c r="K4">
        <v>1</v>
      </c>
      <c r="L4">
        <v>0</v>
      </c>
      <c r="M4">
        <f>IF(Table167891012131415242628293031[[#This Row],[Actual]]=Table167891012131415242628293031[[#This Row],[Classifer result]],1,0)</f>
        <v>0</v>
      </c>
      <c r="O4">
        <v>0</v>
      </c>
      <c r="P4">
        <v>0</v>
      </c>
      <c r="Q4">
        <f>IF(Table16789101213141524414448[[#This Row],[Actual]]=Table16789101213141524414448[[#This Row],[Classifer result]],1,0)</f>
        <v>1</v>
      </c>
      <c r="S4">
        <v>0</v>
      </c>
      <c r="T4">
        <v>0</v>
      </c>
    </row>
    <row r="5" spans="1:20" x14ac:dyDescent="0.25">
      <c r="A5">
        <v>0</v>
      </c>
      <c r="B5">
        <v>0</v>
      </c>
      <c r="C5">
        <f t="shared" si="0"/>
        <v>1</v>
      </c>
      <c r="G5">
        <v>0</v>
      </c>
      <c r="H5">
        <v>0</v>
      </c>
      <c r="I5">
        <f>IF(Table167891012[[#This Row],[Actual]]=Table167891012[[#This Row],[Classifer result]],1,0)</f>
        <v>1</v>
      </c>
      <c r="K5">
        <v>0</v>
      </c>
      <c r="L5">
        <v>1</v>
      </c>
      <c r="M5">
        <f>IF(Table167891012131415242628293031[[#This Row],[Actual]]=Table167891012131415242628293031[[#This Row],[Classifer result]],1,0)</f>
        <v>0</v>
      </c>
      <c r="O5">
        <v>1</v>
      </c>
      <c r="P5">
        <v>0</v>
      </c>
      <c r="Q5">
        <f>IF(Table16789101213141524414448[[#This Row],[Actual]]=Table16789101213141524414448[[#This Row],[Classifer result]],1,0)</f>
        <v>0</v>
      </c>
      <c r="S5">
        <v>1</v>
      </c>
      <c r="T5">
        <v>0</v>
      </c>
    </row>
    <row r="6" spans="1:20" x14ac:dyDescent="0.25">
      <c r="A6">
        <v>0</v>
      </c>
      <c r="B6">
        <v>0</v>
      </c>
      <c r="C6">
        <f t="shared" si="0"/>
        <v>1</v>
      </c>
      <c r="G6">
        <v>1</v>
      </c>
      <c r="H6">
        <v>0</v>
      </c>
      <c r="I6">
        <f>IF(Table167891012[[#This Row],[Actual]]=Table167891012[[#This Row],[Classifer result]],1,0)</f>
        <v>0</v>
      </c>
      <c r="K6">
        <v>1</v>
      </c>
      <c r="L6">
        <v>1</v>
      </c>
      <c r="M6">
        <f>IF(Table167891012131415242628293031[[#This Row],[Actual]]=Table167891012131415242628293031[[#This Row],[Classifer result]],1,0)</f>
        <v>1</v>
      </c>
      <c r="O6">
        <v>0</v>
      </c>
      <c r="P6">
        <v>1</v>
      </c>
      <c r="Q6">
        <f>IF(Table16789101213141524414448[[#This Row],[Actual]]=Table16789101213141524414448[[#This Row],[Classifer result]],1,0)</f>
        <v>0</v>
      </c>
      <c r="S6">
        <v>1</v>
      </c>
      <c r="T6">
        <v>0</v>
      </c>
    </row>
    <row r="7" spans="1:20" x14ac:dyDescent="0.25">
      <c r="A7">
        <v>0</v>
      </c>
      <c r="B7">
        <v>1</v>
      </c>
      <c r="C7">
        <f t="shared" si="0"/>
        <v>0</v>
      </c>
      <c r="G7">
        <v>1</v>
      </c>
      <c r="H7">
        <v>0</v>
      </c>
      <c r="I7">
        <f>IF(Table167891012[[#This Row],[Actual]]=Table167891012[[#This Row],[Classifer result]],1,0)</f>
        <v>0</v>
      </c>
      <c r="K7">
        <v>0</v>
      </c>
      <c r="L7">
        <v>0</v>
      </c>
      <c r="M7">
        <f>IF(Table167891012131415242628293031[[#This Row],[Actual]]=Table167891012131415242628293031[[#This Row],[Classifer result]],1,0)</f>
        <v>1</v>
      </c>
      <c r="O7">
        <v>0</v>
      </c>
      <c r="P7">
        <v>1</v>
      </c>
      <c r="Q7">
        <f>IF(Table16789101213141524414448[[#This Row],[Actual]]=Table16789101213141524414448[[#This Row],[Classifer result]],1,0)</f>
        <v>0</v>
      </c>
      <c r="S7">
        <v>1</v>
      </c>
      <c r="T7">
        <v>1</v>
      </c>
    </row>
    <row r="8" spans="1:20" x14ac:dyDescent="0.25">
      <c r="A8">
        <v>0</v>
      </c>
      <c r="B8">
        <v>0</v>
      </c>
      <c r="C8">
        <f t="shared" si="0"/>
        <v>1</v>
      </c>
      <c r="G8">
        <v>1</v>
      </c>
      <c r="H8">
        <v>1</v>
      </c>
      <c r="I8">
        <f>IF(Table167891012[[#This Row],[Actual]]=Table167891012[[#This Row],[Classifer result]],1,0)</f>
        <v>1</v>
      </c>
      <c r="K8">
        <v>1</v>
      </c>
      <c r="L8">
        <v>0</v>
      </c>
      <c r="M8">
        <f>IF(Table167891012131415242628293031[[#This Row],[Actual]]=Table167891012131415242628293031[[#This Row],[Classifer result]],1,0)</f>
        <v>0</v>
      </c>
      <c r="O8">
        <v>1</v>
      </c>
      <c r="P8">
        <v>1</v>
      </c>
      <c r="Q8">
        <f>IF(Table16789101213141524414448[[#This Row],[Actual]]=Table16789101213141524414448[[#This Row],[Classifer result]],1,0)</f>
        <v>1</v>
      </c>
      <c r="S8">
        <v>0</v>
      </c>
      <c r="T8">
        <v>1</v>
      </c>
    </row>
    <row r="9" spans="1:20" x14ac:dyDescent="0.25">
      <c r="A9">
        <v>0</v>
      </c>
      <c r="B9">
        <v>1</v>
      </c>
      <c r="C9">
        <f t="shared" si="0"/>
        <v>0</v>
      </c>
      <c r="G9">
        <v>0</v>
      </c>
      <c r="H9">
        <v>1</v>
      </c>
      <c r="I9">
        <f>IF(Table167891012[[#This Row],[Actual]]=Table167891012[[#This Row],[Classifer result]],1,0)</f>
        <v>0</v>
      </c>
      <c r="K9">
        <v>0</v>
      </c>
      <c r="L9">
        <v>0</v>
      </c>
      <c r="M9">
        <f>IF(Table167891012131415242628293031[[#This Row],[Actual]]=Table167891012131415242628293031[[#This Row],[Classifer result]],1,0)</f>
        <v>1</v>
      </c>
      <c r="O9">
        <v>1</v>
      </c>
      <c r="P9">
        <v>0</v>
      </c>
      <c r="Q9">
        <f>IF(Table16789101213141524414448[[#This Row],[Actual]]=Table16789101213141524414448[[#This Row],[Classifer result]],1,0)</f>
        <v>0</v>
      </c>
      <c r="S9">
        <v>0</v>
      </c>
      <c r="T9">
        <v>1</v>
      </c>
    </row>
    <row r="10" spans="1:20" x14ac:dyDescent="0.25">
      <c r="A10">
        <v>0</v>
      </c>
      <c r="B10">
        <v>1</v>
      </c>
      <c r="C10">
        <f t="shared" si="0"/>
        <v>0</v>
      </c>
      <c r="G10">
        <v>0</v>
      </c>
      <c r="H10">
        <v>1</v>
      </c>
      <c r="I10">
        <f>IF(Table167891012[[#This Row],[Actual]]=Table167891012[[#This Row],[Classifer result]],1,0)</f>
        <v>0</v>
      </c>
      <c r="K10">
        <v>1</v>
      </c>
      <c r="L10">
        <v>0</v>
      </c>
      <c r="M10">
        <f>IF(Table167891012131415242628293031[[#This Row],[Actual]]=Table167891012131415242628293031[[#This Row],[Classifer result]],1,0)</f>
        <v>0</v>
      </c>
      <c r="O10">
        <v>1</v>
      </c>
      <c r="P10">
        <v>1</v>
      </c>
      <c r="Q10">
        <f>IF(Table16789101213141524414448[[#This Row],[Actual]]=Table16789101213141524414448[[#This Row],[Classifer result]],1,0)</f>
        <v>1</v>
      </c>
      <c r="S10">
        <v>1</v>
      </c>
      <c r="T10">
        <v>1</v>
      </c>
    </row>
    <row r="11" spans="1:20" x14ac:dyDescent="0.25">
      <c r="A11">
        <v>0</v>
      </c>
      <c r="B11">
        <v>0</v>
      </c>
      <c r="C11">
        <f t="shared" si="0"/>
        <v>1</v>
      </c>
      <c r="G11">
        <v>1</v>
      </c>
      <c r="H11">
        <v>1</v>
      </c>
      <c r="I11">
        <f>IF(Table167891012[[#This Row],[Actual]]=Table167891012[[#This Row],[Classifer result]],1,0)</f>
        <v>1</v>
      </c>
      <c r="K11">
        <v>0</v>
      </c>
      <c r="L11">
        <v>0</v>
      </c>
      <c r="M11">
        <f>IF(Table167891012131415242628293031[[#This Row],[Actual]]=Table167891012131415242628293031[[#This Row],[Classifer result]],1,0)</f>
        <v>1</v>
      </c>
      <c r="O11">
        <v>0</v>
      </c>
      <c r="P11">
        <v>0</v>
      </c>
      <c r="Q11">
        <f>IF(Table16789101213141524414448[[#This Row],[Actual]]=Table16789101213141524414448[[#This Row],[Classifer result]],1,0)</f>
        <v>1</v>
      </c>
      <c r="S11">
        <v>1</v>
      </c>
      <c r="T11">
        <v>1</v>
      </c>
    </row>
    <row r="12" spans="1:20" x14ac:dyDescent="0.25">
      <c r="A12">
        <v>0</v>
      </c>
      <c r="B12">
        <v>1</v>
      </c>
      <c r="C12">
        <f t="shared" si="0"/>
        <v>0</v>
      </c>
      <c r="E12" t="s">
        <v>2</v>
      </c>
      <c r="F12">
        <f>SUM(C2:C12)/COUNT(C2:C12)</f>
        <v>0.54545454545454541</v>
      </c>
      <c r="G12">
        <v>1</v>
      </c>
      <c r="H12">
        <v>1</v>
      </c>
      <c r="I12">
        <f>IF(Table167891012[[#This Row],[Actual]]=Table167891012[[#This Row],[Classifer result]],1,0)</f>
        <v>1</v>
      </c>
      <c r="K12">
        <v>0</v>
      </c>
      <c r="L12">
        <v>0</v>
      </c>
      <c r="M12">
        <f>IF(Table167891012131415242628293031[[#This Row],[Actual]]=Table167891012131415242628293031[[#This Row],[Classifer result]],1,0)</f>
        <v>1</v>
      </c>
      <c r="O12">
        <v>1</v>
      </c>
      <c r="P12">
        <v>0</v>
      </c>
      <c r="Q12">
        <f>IF(Table16789101213141524414448[[#This Row],[Actual]]=Table16789101213141524414448[[#This Row],[Classifer result]],1,0)</f>
        <v>0</v>
      </c>
      <c r="S12">
        <v>0</v>
      </c>
      <c r="T12">
        <v>0</v>
      </c>
    </row>
    <row r="13" spans="1:20" x14ac:dyDescent="0.25">
      <c r="G13">
        <v>0</v>
      </c>
      <c r="H13">
        <v>0</v>
      </c>
      <c r="I13">
        <f>IF(Table167891012[[#This Row],[Actual]]=Table167891012[[#This Row],[Classifer result]],1,0)</f>
        <v>1</v>
      </c>
      <c r="K13">
        <v>0</v>
      </c>
      <c r="L13">
        <v>0</v>
      </c>
      <c r="M13">
        <f>IF(Table167891012131415242628293031[[#This Row],[Actual]]=Table167891012131415242628293031[[#This Row],[Classifer result]],1,0)</f>
        <v>1</v>
      </c>
      <c r="O13">
        <v>1</v>
      </c>
      <c r="P13">
        <v>0</v>
      </c>
      <c r="Q13">
        <f>IF(Table16789101213141524414448[[#This Row],[Actual]]=Table16789101213141524414448[[#This Row],[Classifer result]],1,0)</f>
        <v>0</v>
      </c>
      <c r="S13">
        <v>0</v>
      </c>
      <c r="T13">
        <v>0</v>
      </c>
    </row>
    <row r="14" spans="1:20" x14ac:dyDescent="0.25">
      <c r="G14">
        <v>0</v>
      </c>
      <c r="H14">
        <v>0</v>
      </c>
      <c r="I14">
        <f>IF(Table167891012[[#This Row],[Actual]]=Table167891012[[#This Row],[Classifer result]],1,0)</f>
        <v>1</v>
      </c>
      <c r="K14">
        <v>1</v>
      </c>
      <c r="L14">
        <v>1</v>
      </c>
      <c r="M14">
        <f>IF(Table167891012131415242628293031[[#This Row],[Actual]]=Table167891012131415242628293031[[#This Row],[Classifer result]],1,0)</f>
        <v>1</v>
      </c>
      <c r="O14">
        <v>1</v>
      </c>
      <c r="P14">
        <v>0</v>
      </c>
      <c r="Q14">
        <f>IF(Table16789101213141524414448[[#This Row],[Actual]]=Table16789101213141524414448[[#This Row],[Classifer result]],1,0)</f>
        <v>0</v>
      </c>
      <c r="S14">
        <v>1</v>
      </c>
      <c r="T14">
        <v>0</v>
      </c>
    </row>
    <row r="15" spans="1:20" x14ac:dyDescent="0.25">
      <c r="G15">
        <v>1</v>
      </c>
      <c r="H15">
        <v>0</v>
      </c>
      <c r="I15">
        <f>IF(Table167891012[[#This Row],[Actual]]=Table167891012[[#This Row],[Classifer result]],1,0)</f>
        <v>0</v>
      </c>
      <c r="K15">
        <v>0</v>
      </c>
      <c r="L15">
        <v>0</v>
      </c>
      <c r="M15">
        <f>IF(Table167891012131415242628293031[[#This Row],[Actual]]=Table167891012131415242628293031[[#This Row],[Classifer result]],1,0)</f>
        <v>1</v>
      </c>
      <c r="O15">
        <v>1</v>
      </c>
      <c r="P15">
        <v>0</v>
      </c>
      <c r="Q15">
        <f>IF(Table16789101213141524414448[[#This Row],[Actual]]=Table16789101213141524414448[[#This Row],[Classifer result]],1,0)</f>
        <v>0</v>
      </c>
      <c r="S15">
        <v>1</v>
      </c>
      <c r="T15">
        <v>0</v>
      </c>
    </row>
    <row r="16" spans="1:20" x14ac:dyDescent="0.25">
      <c r="G16">
        <v>1</v>
      </c>
      <c r="H16">
        <v>0</v>
      </c>
      <c r="I16">
        <f>IF(Table167891012[[#This Row],[Actual]]=Table167891012[[#This Row],[Classifer result]],1,0)</f>
        <v>0</v>
      </c>
      <c r="O16">
        <v>0</v>
      </c>
      <c r="P16">
        <v>1</v>
      </c>
      <c r="Q16">
        <f>IF(Table16789101213141524414448[[#This Row],[Actual]]=Table16789101213141524414448[[#This Row],[Classifer result]],1,0)</f>
        <v>0</v>
      </c>
      <c r="S16">
        <v>0</v>
      </c>
      <c r="T16">
        <v>1</v>
      </c>
    </row>
    <row r="17" spans="8:20" x14ac:dyDescent="0.25">
      <c r="H17" t="s">
        <v>7</v>
      </c>
      <c r="I17" s="1">
        <f>SUM(Table167891012[Result])/COUNT(Table167891012[Result])</f>
        <v>0.5</v>
      </c>
      <c r="L17" t="s">
        <v>7</v>
      </c>
      <c r="M17" s="1">
        <f>SUM(Table167891012131415242628293031[Result])/COUNT(Table167891012131415242628293031[Result])</f>
        <v>0.61538461538461542</v>
      </c>
      <c r="P17" t="s">
        <v>7</v>
      </c>
      <c r="Q17" s="1">
        <f>SUM(Table16789101213141524414448[Result])/COUNT(Table16789101213141524414448[Result])</f>
        <v>0.35714285714285715</v>
      </c>
      <c r="S17">
        <v>1</v>
      </c>
      <c r="T17">
        <v>0</v>
      </c>
    </row>
    <row r="18" spans="8:20" x14ac:dyDescent="0.25">
      <c r="S18">
        <v>0</v>
      </c>
      <c r="T18">
        <v>1</v>
      </c>
    </row>
    <row r="19" spans="8:20" x14ac:dyDescent="0.25">
      <c r="S19">
        <v>1</v>
      </c>
      <c r="T19">
        <v>1</v>
      </c>
    </row>
    <row r="20" spans="8:20" x14ac:dyDescent="0.25">
      <c r="S20">
        <v>0</v>
      </c>
      <c r="T20">
        <v>0</v>
      </c>
    </row>
    <row r="21" spans="8:20" x14ac:dyDescent="0.25">
      <c r="P21" t="s">
        <v>12</v>
      </c>
      <c r="S21">
        <v>1</v>
      </c>
      <c r="T21">
        <v>0</v>
      </c>
    </row>
    <row r="22" spans="8:20" x14ac:dyDescent="0.25">
      <c r="S22">
        <v>0</v>
      </c>
      <c r="T22">
        <v>0</v>
      </c>
    </row>
    <row r="23" spans="8:20" x14ac:dyDescent="0.25">
      <c r="P23">
        <v>0.6</v>
      </c>
      <c r="S23">
        <v>1</v>
      </c>
      <c r="T23">
        <v>0</v>
      </c>
    </row>
    <row r="24" spans="8:20" x14ac:dyDescent="0.25">
      <c r="S24">
        <v>0</v>
      </c>
      <c r="T24">
        <v>0</v>
      </c>
    </row>
    <row r="25" spans="8:20" x14ac:dyDescent="0.25">
      <c r="S25">
        <v>0</v>
      </c>
      <c r="T25">
        <v>0</v>
      </c>
    </row>
    <row r="26" spans="8:20" x14ac:dyDescent="0.25">
      <c r="P26" t="s">
        <v>13</v>
      </c>
      <c r="S26">
        <v>0</v>
      </c>
      <c r="T26">
        <v>0</v>
      </c>
    </row>
    <row r="27" spans="8:20" x14ac:dyDescent="0.25">
      <c r="S27">
        <v>1</v>
      </c>
      <c r="T27">
        <v>1</v>
      </c>
    </row>
    <row r="28" spans="8:20" x14ac:dyDescent="0.25">
      <c r="P28">
        <v>0.44</v>
      </c>
      <c r="S28">
        <v>0</v>
      </c>
      <c r="T28">
        <v>0</v>
      </c>
    </row>
    <row r="29" spans="8:20" x14ac:dyDescent="0.25">
      <c r="S29">
        <v>1</v>
      </c>
      <c r="T29">
        <v>1</v>
      </c>
    </row>
    <row r="30" spans="8:20" x14ac:dyDescent="0.25">
      <c r="S30">
        <v>0</v>
      </c>
      <c r="T30">
        <v>0</v>
      </c>
    </row>
    <row r="31" spans="8:20" x14ac:dyDescent="0.25">
      <c r="S31">
        <v>1</v>
      </c>
      <c r="T31">
        <v>0</v>
      </c>
    </row>
    <row r="32" spans="8:20" x14ac:dyDescent="0.25">
      <c r="S32">
        <v>0</v>
      </c>
      <c r="T32">
        <v>1</v>
      </c>
    </row>
    <row r="33" spans="19:20" x14ac:dyDescent="0.25">
      <c r="S33">
        <v>0</v>
      </c>
      <c r="T33">
        <v>1</v>
      </c>
    </row>
    <row r="34" spans="19:20" x14ac:dyDescent="0.25">
      <c r="S34">
        <v>1</v>
      </c>
      <c r="T34">
        <v>1</v>
      </c>
    </row>
    <row r="35" spans="19:20" x14ac:dyDescent="0.25">
      <c r="S35">
        <v>1</v>
      </c>
      <c r="T35">
        <v>0</v>
      </c>
    </row>
    <row r="36" spans="19:20" x14ac:dyDescent="0.25">
      <c r="S36">
        <v>1</v>
      </c>
      <c r="T36">
        <v>1</v>
      </c>
    </row>
    <row r="37" spans="19:20" x14ac:dyDescent="0.25">
      <c r="S37">
        <v>0</v>
      </c>
      <c r="T37">
        <v>0</v>
      </c>
    </row>
    <row r="38" spans="19:20" x14ac:dyDescent="0.25">
      <c r="S38">
        <v>1</v>
      </c>
      <c r="T38">
        <v>0</v>
      </c>
    </row>
    <row r="39" spans="19:20" x14ac:dyDescent="0.25">
      <c r="S39">
        <v>1</v>
      </c>
      <c r="T39">
        <v>0</v>
      </c>
    </row>
    <row r="40" spans="19:20" x14ac:dyDescent="0.25">
      <c r="S40">
        <v>1</v>
      </c>
      <c r="T40">
        <v>0</v>
      </c>
    </row>
    <row r="41" spans="19:20" x14ac:dyDescent="0.25">
      <c r="S41">
        <v>1</v>
      </c>
      <c r="T41">
        <v>0</v>
      </c>
    </row>
    <row r="42" spans="19:20" x14ac:dyDescent="0.25">
      <c r="S42">
        <v>0</v>
      </c>
      <c r="T42">
        <v>1</v>
      </c>
    </row>
  </sheetData>
  <mergeCells count="2">
    <mergeCell ref="G1:H1"/>
    <mergeCell ref="K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DDB-F056-4905-9967-043152D7695A}">
  <dimension ref="A1:N42"/>
  <sheetViews>
    <sheetView topLeftCell="A13" workbookViewId="0">
      <selection activeCell="M17" sqref="M17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t="s">
        <v>10</v>
      </c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IF(Table16789101213[[#This Row],[Actual]]=Table16789101213[[#This Row],[Classifer result]],1,0)</f>
        <v>0</v>
      </c>
      <c r="E3">
        <v>0</v>
      </c>
      <c r="F3">
        <v>1</v>
      </c>
      <c r="G3">
        <f>IF(Table16789101213141524262829303132[[#This Row],[Actual]]=Table16789101213141524262829303132[[#This Row],[Classifer result]],1,0)</f>
        <v>0</v>
      </c>
      <c r="I3">
        <v>0</v>
      </c>
      <c r="J3">
        <v>1</v>
      </c>
      <c r="K3">
        <f>IF(Table16789101213141524414449[[#This Row],[Actual]]=Table16789101213141524414449[[#This Row],[Classifer result]],1,0)</f>
        <v>0</v>
      </c>
      <c r="M3">
        <v>0</v>
      </c>
      <c r="N3">
        <v>1</v>
      </c>
    </row>
    <row r="4" spans="1:14" x14ac:dyDescent="0.25">
      <c r="A4">
        <v>0</v>
      </c>
      <c r="B4">
        <v>1</v>
      </c>
      <c r="C4">
        <f>IF(Table16789101213[[#This Row],[Actual]]=Table16789101213[[#This Row],[Classifer result]],1,0)</f>
        <v>0</v>
      </c>
      <c r="E4">
        <v>0</v>
      </c>
      <c r="F4">
        <v>0</v>
      </c>
      <c r="G4">
        <f>IF(Table16789101213141524262829303132[[#This Row],[Actual]]=Table16789101213141524262829303132[[#This Row],[Classifer result]],1,0)</f>
        <v>1</v>
      </c>
      <c r="I4">
        <v>0</v>
      </c>
      <c r="J4">
        <v>0</v>
      </c>
      <c r="K4">
        <f>IF(Table16789101213141524414449[[#This Row],[Actual]]=Table16789101213141524414449[[#This Row],[Classifer result]],1,0)</f>
        <v>1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IF(Table16789101213[[#This Row],[Actual]]=Table16789101213[[#This Row],[Classifer result]],1,0)</f>
        <v>0</v>
      </c>
      <c r="E5">
        <v>1</v>
      </c>
      <c r="F5">
        <v>1</v>
      </c>
      <c r="G5">
        <f>IF(Table16789101213141524262829303132[[#This Row],[Actual]]=Table16789101213141524262829303132[[#This Row],[Classifer result]],1,0)</f>
        <v>1</v>
      </c>
      <c r="I5">
        <v>1</v>
      </c>
      <c r="J5">
        <v>0</v>
      </c>
      <c r="K5">
        <f>IF(Table16789101213141524414449[[#This Row],[Actual]]=Table16789101213141524414449[[#This Row],[Classifer result]],1,0)</f>
        <v>0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f>IF(Table16789101213[[#This Row],[Actual]]=Table16789101213[[#This Row],[Classifer result]],1,0)</f>
        <v>0</v>
      </c>
      <c r="E6">
        <v>1</v>
      </c>
      <c r="F6">
        <v>1</v>
      </c>
      <c r="G6">
        <f>IF(Table16789101213141524262829303132[[#This Row],[Actual]]=Table16789101213141524262829303132[[#This Row],[Classifer result]],1,0)</f>
        <v>1</v>
      </c>
      <c r="I6">
        <v>1</v>
      </c>
      <c r="J6">
        <v>1</v>
      </c>
      <c r="K6">
        <f>IF(Table16789101213141524414449[[#This Row],[Actual]]=Table16789101213141524414449[[#This Row],[Classifer result]],1,0)</f>
        <v>1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IF(Table16789101213[[#This Row],[Actual]]=Table16789101213[[#This Row],[Classifer result]],1,0)</f>
        <v>0</v>
      </c>
      <c r="E7">
        <v>1</v>
      </c>
      <c r="F7">
        <v>0</v>
      </c>
      <c r="G7">
        <f>IF(Table16789101213141524262829303132[[#This Row],[Actual]]=Table16789101213141524262829303132[[#This Row],[Classifer result]],1,0)</f>
        <v>0</v>
      </c>
      <c r="I7">
        <v>1</v>
      </c>
      <c r="J7">
        <v>1</v>
      </c>
      <c r="K7">
        <f>IF(Table16789101213141524414449[[#This Row],[Actual]]=Table16789101213141524414449[[#This Row],[Classifer result]],1,0)</f>
        <v>1</v>
      </c>
      <c r="M7">
        <v>0</v>
      </c>
      <c r="N7">
        <v>1</v>
      </c>
    </row>
    <row r="8" spans="1:14" x14ac:dyDescent="0.25">
      <c r="A8">
        <v>0</v>
      </c>
      <c r="B8">
        <v>1</v>
      </c>
      <c r="C8">
        <f>IF(Table16789101213[[#This Row],[Actual]]=Table16789101213[[#This Row],[Classifer result]],1,0)</f>
        <v>0</v>
      </c>
      <c r="E8">
        <v>1</v>
      </c>
      <c r="F8">
        <v>0</v>
      </c>
      <c r="G8">
        <f>IF(Table16789101213141524262829303132[[#This Row],[Actual]]=Table16789101213141524262829303132[[#This Row],[Classifer result]],1,0)</f>
        <v>0</v>
      </c>
      <c r="I8">
        <v>1</v>
      </c>
      <c r="J8">
        <v>1</v>
      </c>
      <c r="K8">
        <f>IF(Table16789101213141524414449[[#This Row],[Actual]]=Table16789101213141524414449[[#This Row],[Classifer result]],1,0)</f>
        <v>1</v>
      </c>
      <c r="M8">
        <v>0</v>
      </c>
      <c r="N8">
        <v>1</v>
      </c>
    </row>
    <row r="9" spans="1:14" x14ac:dyDescent="0.25">
      <c r="A9">
        <v>0</v>
      </c>
      <c r="B9">
        <v>1</v>
      </c>
      <c r="C9">
        <f>IF(Table16789101213[[#This Row],[Actual]]=Table16789101213[[#This Row],[Classifer result]],1,0)</f>
        <v>0</v>
      </c>
      <c r="E9">
        <v>0</v>
      </c>
      <c r="F9">
        <v>0</v>
      </c>
      <c r="G9">
        <f>IF(Table16789101213141524262829303132[[#This Row],[Actual]]=Table16789101213141524262829303132[[#This Row],[Classifer result]],1,0)</f>
        <v>1</v>
      </c>
      <c r="I9">
        <v>1</v>
      </c>
      <c r="J9">
        <v>0</v>
      </c>
      <c r="K9">
        <f>IF(Table16789101213141524414449[[#This Row],[Actual]]=Table16789101213141524414449[[#This Row],[Classifer result]],1,0)</f>
        <v>0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IF(Table16789101213[[#This Row],[Actual]]=Table16789101213[[#This Row],[Classifer result]],1,0)</f>
        <v>1</v>
      </c>
      <c r="E10">
        <v>1</v>
      </c>
      <c r="F10">
        <v>0</v>
      </c>
      <c r="G10">
        <f>IF(Table16789101213141524262829303132[[#This Row],[Actual]]=Table16789101213141524262829303132[[#This Row],[Classifer result]],1,0)</f>
        <v>0</v>
      </c>
      <c r="I10">
        <v>1</v>
      </c>
      <c r="J10">
        <v>1</v>
      </c>
      <c r="K10">
        <f>IF(Table16789101213141524414449[[#This Row],[Actual]]=Table16789101213141524414449[[#This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IF(Table16789101213[[#This Row],[Actual]]=Table16789101213[[#This Row],[Classifer result]],1,0)</f>
        <v>1</v>
      </c>
      <c r="E11">
        <v>1</v>
      </c>
      <c r="F11">
        <v>0</v>
      </c>
      <c r="G11">
        <f>IF(Table16789101213141524262829303132[[#This Row],[Actual]]=Table16789101213141524262829303132[[#This Row],[Classifer result]],1,0)</f>
        <v>0</v>
      </c>
      <c r="I11">
        <v>1</v>
      </c>
      <c r="J11">
        <v>0</v>
      </c>
      <c r="K11">
        <f>IF(Table16789101213141524414449[[#This Row],[Actual]]=Table16789101213141524414449[[#This Row],[Classifer result]],1,0)</f>
        <v>0</v>
      </c>
      <c r="M11">
        <v>0</v>
      </c>
      <c r="N11">
        <v>1</v>
      </c>
    </row>
    <row r="12" spans="1:14" x14ac:dyDescent="0.25">
      <c r="A12">
        <v>0</v>
      </c>
      <c r="B12">
        <v>1</v>
      </c>
      <c r="C12">
        <f>IF(Table16789101213[[#This Row],[Actual]]=Table16789101213[[#This Row],[Classifer result]],1,0)</f>
        <v>0</v>
      </c>
      <c r="E12">
        <v>1</v>
      </c>
      <c r="F12">
        <v>0</v>
      </c>
      <c r="G12">
        <f>IF(Table16789101213141524262829303132[[#This Row],[Actual]]=Table16789101213141524262829303132[[#This Row],[Classifer result]],1,0)</f>
        <v>0</v>
      </c>
      <c r="I12">
        <v>1</v>
      </c>
      <c r="J12">
        <v>0</v>
      </c>
      <c r="K12">
        <f>IF(Table16789101213141524414449[[#This Row],[Actual]]=Table16789101213141524414449[[#This Row],[Classifer result]],1,0)</f>
        <v>0</v>
      </c>
      <c r="M12">
        <v>0</v>
      </c>
      <c r="N12">
        <v>0</v>
      </c>
    </row>
    <row r="13" spans="1:14" x14ac:dyDescent="0.25">
      <c r="A13">
        <v>0</v>
      </c>
      <c r="B13">
        <v>0</v>
      </c>
      <c r="C13">
        <f>IF(Table16789101213[[#This Row],[Actual]]=Table16789101213[[#This Row],[Classifer result]],1,0)</f>
        <v>1</v>
      </c>
      <c r="E13">
        <v>0</v>
      </c>
      <c r="F13">
        <v>0</v>
      </c>
      <c r="G13">
        <f>IF(Table16789101213141524262829303132[[#This Row],[Actual]]=Table16789101213141524262829303132[[#This Row],[Classifer result]],1,0)</f>
        <v>1</v>
      </c>
      <c r="I13">
        <v>1</v>
      </c>
      <c r="J13">
        <v>0</v>
      </c>
      <c r="K13">
        <f>IF(Table16789101213141524414449[[#This Row],[Actual]]=Table16789101213141524414449[[#This Row],[Classifer result]],1,0)</f>
        <v>0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IF(Table16789101213[[#This Row],[Actual]]=Table16789101213[[#This Row],[Classifer result]],1,0)</f>
        <v>0</v>
      </c>
      <c r="E14">
        <v>1</v>
      </c>
      <c r="F14">
        <v>1</v>
      </c>
      <c r="G14">
        <f>IF(Table16789101213141524262829303132[[#This Row],[Actual]]=Table16789101213141524262829303132[[#This Row],[Classifer result]],1,0)</f>
        <v>1</v>
      </c>
      <c r="I14">
        <v>0</v>
      </c>
      <c r="J14">
        <v>0</v>
      </c>
      <c r="K14">
        <f>IF(Table16789101213141524414449[[#This Row],[Actual]]=Table16789101213141524414449[[#This Row],[Classifer result]],1,0)</f>
        <v>1</v>
      </c>
      <c r="M14">
        <v>0</v>
      </c>
      <c r="N14">
        <v>0</v>
      </c>
    </row>
    <row r="15" spans="1:14" x14ac:dyDescent="0.25">
      <c r="A15">
        <v>0</v>
      </c>
      <c r="B15">
        <v>0</v>
      </c>
      <c r="C15">
        <f>IF(Table16789101213[[#This Row],[Actual]]=Table16789101213[[#This Row],[Classifer result]],1,0)</f>
        <v>1</v>
      </c>
      <c r="E15">
        <v>1</v>
      </c>
      <c r="F15">
        <v>0</v>
      </c>
      <c r="G15">
        <f>IF(Table16789101213141524262829303132[[#This Row],[Actual]]=Table16789101213141524262829303132[[#This Row],[Classifer result]],1,0)</f>
        <v>0</v>
      </c>
      <c r="I15">
        <v>1</v>
      </c>
      <c r="J15">
        <v>0</v>
      </c>
      <c r="K15">
        <f>IF(Table16789101213141524414449[[#This Row],[Actual]]=Table16789101213141524414449[[#This Row],[Classifer result]],1,0)</f>
        <v>0</v>
      </c>
      <c r="M15">
        <v>0</v>
      </c>
      <c r="N15">
        <v>0</v>
      </c>
    </row>
    <row r="16" spans="1:14" x14ac:dyDescent="0.25">
      <c r="A16">
        <v>0</v>
      </c>
      <c r="B16">
        <v>0</v>
      </c>
      <c r="C16">
        <f>IF(Table16789101213[[#This Row],[Actual]]=Table16789101213[[#This Row],[Classifer result]],1,0)</f>
        <v>1</v>
      </c>
      <c r="I16">
        <v>1</v>
      </c>
      <c r="J16">
        <v>1</v>
      </c>
      <c r="K16">
        <f>IF(Table16789101213141524414449[[#This Row],[Actual]]=Table16789101213141524414449[[#This Row],[Classifer result]],1,0)</f>
        <v>1</v>
      </c>
      <c r="M16">
        <v>0</v>
      </c>
      <c r="N16">
        <v>1</v>
      </c>
    </row>
    <row r="17" spans="2:14" x14ac:dyDescent="0.25">
      <c r="B17" t="s">
        <v>7</v>
      </c>
      <c r="C17" s="1">
        <f>SUM(Table16789101213[Result])/COUNT(Table16789101213[Result])</f>
        <v>0.35714285714285715</v>
      </c>
      <c r="F17" t="s">
        <v>7</v>
      </c>
      <c r="G17" s="1">
        <f>SUM(Table16789101213141524262829303132[Result])/COUNT(Table16789101213141524262829303132[Result])</f>
        <v>0.46153846153846156</v>
      </c>
      <c r="J17" t="s">
        <v>7</v>
      </c>
      <c r="K17" s="1">
        <f>SUM(Table16789101213141524414449[Result])/COUNT(Table16789101213141524414449[Result])</f>
        <v>0.5</v>
      </c>
      <c r="M17">
        <v>0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1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J21" t="s">
        <v>12</v>
      </c>
      <c r="M21">
        <v>1</v>
      </c>
      <c r="N21">
        <v>0</v>
      </c>
    </row>
    <row r="22" spans="2:14" x14ac:dyDescent="0.25">
      <c r="M22">
        <v>0</v>
      </c>
      <c r="N22">
        <v>0</v>
      </c>
    </row>
    <row r="23" spans="2:14" x14ac:dyDescent="0.25">
      <c r="J23">
        <v>0.6</v>
      </c>
      <c r="M23">
        <v>1</v>
      </c>
      <c r="N23">
        <v>0</v>
      </c>
    </row>
    <row r="24" spans="2:14" x14ac:dyDescent="0.25">
      <c r="M24">
        <v>1</v>
      </c>
      <c r="N24">
        <v>0</v>
      </c>
    </row>
    <row r="25" spans="2:14" x14ac:dyDescent="0.25">
      <c r="M25">
        <v>1</v>
      </c>
      <c r="N25">
        <v>0</v>
      </c>
    </row>
    <row r="26" spans="2:14" x14ac:dyDescent="0.25">
      <c r="J26" t="s">
        <v>13</v>
      </c>
      <c r="M26">
        <v>0</v>
      </c>
      <c r="N26">
        <v>0</v>
      </c>
    </row>
    <row r="27" spans="2:14" x14ac:dyDescent="0.25">
      <c r="M27">
        <v>1</v>
      </c>
      <c r="N27">
        <v>1</v>
      </c>
    </row>
    <row r="28" spans="2:14" x14ac:dyDescent="0.25">
      <c r="J28">
        <v>0.33329999999999999</v>
      </c>
      <c r="M28">
        <v>1</v>
      </c>
      <c r="N28">
        <v>0</v>
      </c>
    </row>
    <row r="29" spans="2:14" x14ac:dyDescent="0.25">
      <c r="M29">
        <v>0</v>
      </c>
      <c r="N29">
        <v>1</v>
      </c>
    </row>
    <row r="30" spans="2:14" x14ac:dyDescent="0.25">
      <c r="M30">
        <v>0</v>
      </c>
      <c r="N30">
        <v>0</v>
      </c>
    </row>
    <row r="31" spans="2:14" x14ac:dyDescent="0.25">
      <c r="M31">
        <v>1</v>
      </c>
      <c r="N31">
        <v>0</v>
      </c>
    </row>
    <row r="32" spans="2:14" x14ac:dyDescent="0.25">
      <c r="M32">
        <v>1</v>
      </c>
      <c r="N32">
        <v>1</v>
      </c>
    </row>
    <row r="33" spans="13:14" x14ac:dyDescent="0.25">
      <c r="M33">
        <v>1</v>
      </c>
      <c r="N33">
        <v>1</v>
      </c>
    </row>
    <row r="34" spans="13:14" x14ac:dyDescent="0.25">
      <c r="M34">
        <v>1</v>
      </c>
      <c r="N34">
        <v>1</v>
      </c>
    </row>
    <row r="35" spans="13:14" x14ac:dyDescent="0.25">
      <c r="M35">
        <v>1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1</v>
      </c>
      <c r="N37">
        <v>0</v>
      </c>
    </row>
    <row r="38" spans="13:14" x14ac:dyDescent="0.25">
      <c r="M38">
        <v>1</v>
      </c>
      <c r="N38">
        <v>0</v>
      </c>
    </row>
    <row r="39" spans="13:14" x14ac:dyDescent="0.25">
      <c r="M39">
        <v>1</v>
      </c>
      <c r="N39">
        <v>0</v>
      </c>
    </row>
    <row r="40" spans="13:14" x14ac:dyDescent="0.25">
      <c r="M40">
        <v>0</v>
      </c>
      <c r="N40">
        <v>0</v>
      </c>
    </row>
    <row r="41" spans="13:14" x14ac:dyDescent="0.25">
      <c r="M41">
        <v>1</v>
      </c>
      <c r="N41">
        <v>0</v>
      </c>
    </row>
    <row r="42" spans="13:14" x14ac:dyDescent="0.25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84F-1E1A-47E8-A8EE-C741F5418464}">
  <dimension ref="A1:U42"/>
  <sheetViews>
    <sheetView topLeftCell="F10" workbookViewId="0">
      <selection activeCell="S19" sqref="S19"/>
    </sheetView>
  </sheetViews>
  <sheetFormatPr defaultRowHeight="15" x14ac:dyDescent="0.25"/>
  <sheetData>
    <row r="1" spans="1:21" x14ac:dyDescent="0.25">
      <c r="A1">
        <v>1</v>
      </c>
      <c r="B1">
        <v>1</v>
      </c>
      <c r="C1">
        <f t="shared" ref="C1:C14" si="0">IF(A1=B1,1,0)</f>
        <v>1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25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25">
      <c r="A3">
        <v>1</v>
      </c>
      <c r="B3">
        <v>0</v>
      </c>
      <c r="C3">
        <f t="shared" si="0"/>
        <v>0</v>
      </c>
      <c r="H3">
        <v>1</v>
      </c>
      <c r="I3">
        <v>0</v>
      </c>
      <c r="J3">
        <f>IF(Table1678910121314[[#This Row],[Actual]]=Table1678910121314[[#This Row],[Classifer result]],1,0)</f>
        <v>0</v>
      </c>
      <c r="L3">
        <v>1</v>
      </c>
      <c r="M3">
        <v>1</v>
      </c>
      <c r="N3">
        <f>IF(Table1678910121314152426282930313233[[#This Row],[Actual]]=Table1678910121314152426282930313233[[#This Row],[Classifer result]],1,0)</f>
        <v>1</v>
      </c>
      <c r="P3">
        <v>0</v>
      </c>
      <c r="Q3">
        <v>1</v>
      </c>
      <c r="R3">
        <f>IF(Table16789101213141524414450[[#This Row],[Actual]]=Table16789101213141524414450[[#This Row],[Classifer result]],1,0)</f>
        <v>0</v>
      </c>
      <c r="T3">
        <v>0</v>
      </c>
      <c r="U3">
        <v>1</v>
      </c>
    </row>
    <row r="4" spans="1:21" x14ac:dyDescent="0.25">
      <c r="A4">
        <v>1</v>
      </c>
      <c r="B4">
        <v>1</v>
      </c>
      <c r="C4">
        <f t="shared" si="0"/>
        <v>1</v>
      </c>
      <c r="H4">
        <v>0</v>
      </c>
      <c r="I4">
        <v>1</v>
      </c>
      <c r="J4">
        <f>IF(Table1678910121314[[#This Row],[Actual]]=Table1678910121314[[#This Row],[Classifer result]],1,0)</f>
        <v>0</v>
      </c>
      <c r="L4">
        <v>1</v>
      </c>
      <c r="M4">
        <v>0</v>
      </c>
      <c r="N4">
        <f>IF(Table1678910121314152426282930313233[[#This Row],[Actual]]=Table1678910121314152426282930313233[[#This Row],[Classifer result]],1,0)</f>
        <v>0</v>
      </c>
      <c r="P4">
        <v>0</v>
      </c>
      <c r="Q4">
        <v>0</v>
      </c>
      <c r="R4">
        <f>IF(Table16789101213141524414450[[#This Row],[Actual]]=Table16789101213141524414450[[#This Row],[Classifer result]],1,0)</f>
        <v>1</v>
      </c>
      <c r="T4">
        <v>1</v>
      </c>
      <c r="U4">
        <v>0</v>
      </c>
    </row>
    <row r="5" spans="1:21" x14ac:dyDescent="0.25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IF(Table1678910121314[[#This Row],[Actual]]=Table1678910121314[[#This Row],[Classifer result]],1,0)</f>
        <v>0</v>
      </c>
      <c r="L5">
        <v>1</v>
      </c>
      <c r="M5">
        <v>1</v>
      </c>
      <c r="N5">
        <f>IF(Table1678910121314152426282930313233[[#This Row],[Actual]]=Table1678910121314152426282930313233[[#This Row],[Classifer result]],1,0)</f>
        <v>1</v>
      </c>
      <c r="P5">
        <v>0</v>
      </c>
      <c r="Q5">
        <v>0</v>
      </c>
      <c r="R5">
        <f>IF(Table16789101213141524414450[[#This Row],[Actual]]=Table16789101213141524414450[[#This Row],[Classifer result]],1,0)</f>
        <v>1</v>
      </c>
      <c r="T5">
        <v>1</v>
      </c>
      <c r="U5">
        <v>0</v>
      </c>
    </row>
    <row r="6" spans="1:21" x14ac:dyDescent="0.25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IF(Table1678910121314[[#This Row],[Actual]]=Table1678910121314[[#This Row],[Classifer result]],1,0)</f>
        <v>0</v>
      </c>
      <c r="L6">
        <v>1</v>
      </c>
      <c r="M6">
        <v>1</v>
      </c>
      <c r="N6">
        <f>IF(Table1678910121314152426282930313233[[#This Row],[Actual]]=Table1678910121314152426282930313233[[#This Row],[Classifer result]],1,0)</f>
        <v>1</v>
      </c>
      <c r="P6">
        <v>0</v>
      </c>
      <c r="Q6">
        <v>1</v>
      </c>
      <c r="R6">
        <f>IF(Table16789101213141524414450[[#This Row],[Actual]]=Table16789101213141524414450[[#This Row],[Classifer result]],1,0)</f>
        <v>0</v>
      </c>
      <c r="T6">
        <v>1</v>
      </c>
      <c r="U6">
        <v>0</v>
      </c>
    </row>
    <row r="7" spans="1:21" x14ac:dyDescent="0.25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IF(Table1678910121314[[#This Row],[Actual]]=Table1678910121314[[#This Row],[Classifer result]],1,0)</f>
        <v>0</v>
      </c>
      <c r="L7">
        <v>1</v>
      </c>
      <c r="M7">
        <v>0</v>
      </c>
      <c r="N7">
        <f>IF(Table1678910121314152426282930313233[[#This Row],[Actual]]=Table1678910121314152426282930313233[[#This Row],[Classifer result]],1,0)</f>
        <v>0</v>
      </c>
      <c r="P7">
        <v>0</v>
      </c>
      <c r="Q7">
        <v>1</v>
      </c>
      <c r="R7">
        <f>IF(Table16789101213141524414450[[#This Row],[Actual]]=Table16789101213141524414450[[#This Row],[Classifer result]],1,0)</f>
        <v>0</v>
      </c>
      <c r="T7">
        <v>0</v>
      </c>
      <c r="U7">
        <v>1</v>
      </c>
    </row>
    <row r="8" spans="1:21" x14ac:dyDescent="0.25">
      <c r="A8">
        <v>1</v>
      </c>
      <c r="B8">
        <v>0</v>
      </c>
      <c r="C8">
        <f t="shared" si="0"/>
        <v>0</v>
      </c>
      <c r="H8">
        <v>0</v>
      </c>
      <c r="I8">
        <v>1</v>
      </c>
      <c r="J8">
        <f>IF(Table1678910121314[[#This Row],[Actual]]=Table1678910121314[[#This Row],[Classifer result]],1,0)</f>
        <v>0</v>
      </c>
      <c r="L8">
        <v>1</v>
      </c>
      <c r="M8">
        <v>0</v>
      </c>
      <c r="N8">
        <f>IF(Table1678910121314152426282930313233[[#This Row],[Actual]]=Table1678910121314152426282930313233[[#This Row],[Classifer result]],1,0)</f>
        <v>0</v>
      </c>
      <c r="P8">
        <v>0</v>
      </c>
      <c r="Q8">
        <v>1</v>
      </c>
      <c r="R8">
        <f>IF(Table16789101213141524414450[[#This Row],[Actual]]=Table16789101213141524414450[[#This Row],[Classifer result]],1,0)</f>
        <v>0</v>
      </c>
      <c r="T8">
        <v>1</v>
      </c>
      <c r="U8">
        <v>1</v>
      </c>
    </row>
    <row r="9" spans="1:21" x14ac:dyDescent="0.25">
      <c r="A9">
        <v>1</v>
      </c>
      <c r="B9">
        <v>0</v>
      </c>
      <c r="C9">
        <f t="shared" si="0"/>
        <v>0</v>
      </c>
      <c r="H9">
        <v>1</v>
      </c>
      <c r="I9">
        <v>1</v>
      </c>
      <c r="J9">
        <f>IF(Table1678910121314[[#This Row],[Actual]]=Table1678910121314[[#This Row],[Classifer result]],1,0)</f>
        <v>1</v>
      </c>
      <c r="L9">
        <v>0</v>
      </c>
      <c r="M9">
        <v>0</v>
      </c>
      <c r="N9">
        <f>IF(Table1678910121314152426282930313233[[#This Row],[Actual]]=Table1678910121314152426282930313233[[#This Row],[Classifer result]],1,0)</f>
        <v>1</v>
      </c>
      <c r="P9">
        <v>0</v>
      </c>
      <c r="Q9">
        <v>0</v>
      </c>
      <c r="R9">
        <f>IF(Table16789101213141524414450[[#This Row],[Actual]]=Table16789101213141524414450[[#This Row],[Classifer result]],1,0)</f>
        <v>1</v>
      </c>
      <c r="T9">
        <v>1</v>
      </c>
      <c r="U9">
        <v>1</v>
      </c>
    </row>
    <row r="10" spans="1:21" x14ac:dyDescent="0.25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IF(Table1678910121314[[#This Row],[Actual]]=Table1678910121314[[#This Row],[Classifer result]],1,0)</f>
        <v>1</v>
      </c>
      <c r="L10">
        <v>1</v>
      </c>
      <c r="M10">
        <v>0</v>
      </c>
      <c r="N10">
        <f>IF(Table1678910121314152426282930313233[[#This Row],[Actual]]=Table1678910121314152426282930313233[[#This Row],[Classifer result]],1,0)</f>
        <v>0</v>
      </c>
      <c r="P10">
        <v>1</v>
      </c>
      <c r="Q10">
        <v>1</v>
      </c>
      <c r="R10">
        <f>IF(Table16789101213141524414450[[#This Row],[Actual]]=Table16789101213141524414450[[#This Row],[Classifer result]],1,0)</f>
        <v>1</v>
      </c>
      <c r="T10">
        <v>1</v>
      </c>
      <c r="U10">
        <v>1</v>
      </c>
    </row>
    <row r="11" spans="1:21" x14ac:dyDescent="0.25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IF(Table1678910121314[[#This Row],[Actual]]=Table1678910121314[[#This Row],[Classifer result]],1,0)</f>
        <v>1</v>
      </c>
      <c r="L11">
        <v>1</v>
      </c>
      <c r="M11">
        <v>0</v>
      </c>
      <c r="N11">
        <f>IF(Table1678910121314152426282930313233[[#This Row],[Actual]]=Table1678910121314152426282930313233[[#This Row],[Classifer result]],1,0)</f>
        <v>0</v>
      </c>
      <c r="P11">
        <v>1</v>
      </c>
      <c r="Q11">
        <v>0</v>
      </c>
      <c r="R11">
        <f>IF(Table16789101213141524414450[[#This Row],[Actual]]=Table16789101213141524414450[[#This Row],[Classifer result]],1,0)</f>
        <v>0</v>
      </c>
      <c r="T11">
        <v>1</v>
      </c>
      <c r="U11">
        <v>1</v>
      </c>
    </row>
    <row r="12" spans="1:21" x14ac:dyDescent="0.25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IF(Table1678910121314[[#This Row],[Actual]]=Table1678910121314[[#This Row],[Classifer result]],1,0)</f>
        <v>1</v>
      </c>
      <c r="L12">
        <v>0</v>
      </c>
      <c r="M12">
        <v>0</v>
      </c>
      <c r="N12">
        <f>IF(Table1678910121314152426282930313233[[#This Row],[Actual]]=Table1678910121314152426282930313233[[#This Row],[Classifer result]],1,0)</f>
        <v>1</v>
      </c>
      <c r="P12">
        <v>1</v>
      </c>
      <c r="Q12">
        <v>0</v>
      </c>
      <c r="R12">
        <f>IF(Table16789101213141524414450[[#This Row],[Actual]]=Table16789101213141524414450[[#This Row],[Classifer result]],1,0)</f>
        <v>0</v>
      </c>
      <c r="T12">
        <v>1</v>
      </c>
      <c r="U12">
        <v>0</v>
      </c>
    </row>
    <row r="13" spans="1:21" x14ac:dyDescent="0.25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IF(Table1678910121314[[#This Row],[Actual]]=Table1678910121314[[#This Row],[Classifer result]],1,0)</f>
        <v>0</v>
      </c>
      <c r="L13">
        <v>1</v>
      </c>
      <c r="M13">
        <v>0</v>
      </c>
      <c r="N13">
        <f>IF(Table1678910121314152426282930313233[[#This Row],[Actual]]=Table1678910121314152426282930313233[[#This Row],[Classifer result]],1,0)</f>
        <v>0</v>
      </c>
      <c r="P13">
        <v>0</v>
      </c>
      <c r="Q13">
        <v>0</v>
      </c>
      <c r="R13">
        <f>IF(Table16789101213141524414450[[#This Row],[Actual]]=Table16789101213141524414450[[#This Row],[Classifer result]],1,0)</f>
        <v>1</v>
      </c>
      <c r="T13">
        <v>0</v>
      </c>
      <c r="U13">
        <v>0</v>
      </c>
    </row>
    <row r="14" spans="1:21" x14ac:dyDescent="0.25">
      <c r="A14">
        <v>1</v>
      </c>
      <c r="B14">
        <v>0</v>
      </c>
      <c r="C14">
        <f t="shared" si="0"/>
        <v>0</v>
      </c>
      <c r="H14">
        <v>0</v>
      </c>
      <c r="I14">
        <v>0</v>
      </c>
      <c r="J14">
        <f>IF(Table1678910121314[[#This Row],[Actual]]=Table1678910121314[[#This Row],[Classifer result]],1,0)</f>
        <v>1</v>
      </c>
      <c r="L14">
        <v>1</v>
      </c>
      <c r="M14">
        <v>1</v>
      </c>
      <c r="N14">
        <f>IF(Table1678910121314152426282930313233[[#This Row],[Actual]]=Table1678910121314152426282930313233[[#This Row],[Classifer result]],1,0)</f>
        <v>1</v>
      </c>
      <c r="P14">
        <v>1</v>
      </c>
      <c r="Q14">
        <v>0</v>
      </c>
      <c r="R14">
        <f>IF(Table16789101213141524414450[[#This Row],[Actual]]=Table16789101213141524414450[[#This Row],[Classifer result]],1,0)</f>
        <v>0</v>
      </c>
      <c r="T14">
        <v>1</v>
      </c>
      <c r="U14">
        <v>0</v>
      </c>
    </row>
    <row r="15" spans="1:21" x14ac:dyDescent="0.25">
      <c r="H15">
        <v>1</v>
      </c>
      <c r="I15">
        <v>0</v>
      </c>
      <c r="J15">
        <f>IF(Table1678910121314[[#This Row],[Actual]]=Table1678910121314[[#This Row],[Classifer result]],1,0)</f>
        <v>0</v>
      </c>
      <c r="L15">
        <v>1</v>
      </c>
      <c r="M15">
        <v>0</v>
      </c>
      <c r="N15">
        <f>IF(Table1678910121314152426282930313233[[#This Row],[Actual]]=Table1678910121314152426282930313233[[#This Row],[Classifer result]],1,0)</f>
        <v>0</v>
      </c>
      <c r="P15">
        <v>1</v>
      </c>
      <c r="Q15">
        <v>0</v>
      </c>
      <c r="R15">
        <f>IF(Table16789101213141524414450[[#This Row],[Actual]]=Table16789101213141524414450[[#This Row],[Classifer result]],1,0)</f>
        <v>0</v>
      </c>
      <c r="T15">
        <v>0</v>
      </c>
      <c r="U15">
        <v>0</v>
      </c>
    </row>
    <row r="16" spans="1:21" x14ac:dyDescent="0.25">
      <c r="D16" t="s">
        <v>2</v>
      </c>
      <c r="E16">
        <f>SUM(C1:C14)/COUNT(C1:C14)</f>
        <v>0.35714285714285715</v>
      </c>
      <c r="H16">
        <v>0</v>
      </c>
      <c r="I16">
        <v>0</v>
      </c>
      <c r="J16">
        <f>IF(Table1678910121314[[#This Row],[Actual]]=Table1678910121314[[#This Row],[Classifer result]],1,0)</f>
        <v>1</v>
      </c>
      <c r="P16">
        <v>0</v>
      </c>
      <c r="Q16">
        <v>1</v>
      </c>
      <c r="R16">
        <f>IF(Table16789101213141524414450[[#This Row],[Actual]]=Table16789101213141524414450[[#This Row],[Classifer result]],1,0)</f>
        <v>0</v>
      </c>
      <c r="T16">
        <v>1</v>
      </c>
      <c r="U16">
        <v>1</v>
      </c>
    </row>
    <row r="17" spans="9:21" x14ac:dyDescent="0.25">
      <c r="I17" t="s">
        <v>7</v>
      </c>
      <c r="J17" s="1">
        <f>SUM(Table1678910121314[Result])/COUNT(Table1678910121314[Result])</f>
        <v>0.42857142857142855</v>
      </c>
      <c r="M17" t="s">
        <v>7</v>
      </c>
      <c r="N17" s="1">
        <f>SUM(Table1678910121314152426282930313233[Result])/COUNT(Table1678910121314152426282930313233[Result])</f>
        <v>0.46153846153846156</v>
      </c>
      <c r="Q17" t="s">
        <v>7</v>
      </c>
      <c r="R17" s="1">
        <f>SUM(Table16789101213141524414450[Result])/COUNT(Table16789101213141524414450[Result])</f>
        <v>0.35714285714285715</v>
      </c>
      <c r="T17">
        <v>1</v>
      </c>
      <c r="U17">
        <v>0</v>
      </c>
    </row>
    <row r="18" spans="9:21" x14ac:dyDescent="0.25">
      <c r="T18">
        <v>1</v>
      </c>
      <c r="U18">
        <v>1</v>
      </c>
    </row>
    <row r="19" spans="9:21" x14ac:dyDescent="0.25">
      <c r="T19">
        <v>1</v>
      </c>
      <c r="U19">
        <v>1</v>
      </c>
    </row>
    <row r="20" spans="9:21" x14ac:dyDescent="0.25">
      <c r="T20">
        <v>1</v>
      </c>
      <c r="U20">
        <v>0</v>
      </c>
    </row>
    <row r="21" spans="9:21" x14ac:dyDescent="0.25">
      <c r="Q21" t="s">
        <v>12</v>
      </c>
      <c r="T21">
        <v>1</v>
      </c>
      <c r="U21">
        <v>0</v>
      </c>
    </row>
    <row r="22" spans="9:21" x14ac:dyDescent="0.25">
      <c r="T22">
        <v>0</v>
      </c>
      <c r="U22">
        <v>0</v>
      </c>
    </row>
    <row r="23" spans="9:21" x14ac:dyDescent="0.25">
      <c r="Q23">
        <v>0.6</v>
      </c>
      <c r="T23">
        <v>1</v>
      </c>
      <c r="U23">
        <v>0</v>
      </c>
    </row>
    <row r="24" spans="9:21" x14ac:dyDescent="0.25">
      <c r="T24">
        <v>1</v>
      </c>
      <c r="U24">
        <v>0</v>
      </c>
    </row>
    <row r="25" spans="9:21" x14ac:dyDescent="0.25">
      <c r="T25">
        <v>0</v>
      </c>
      <c r="U25">
        <v>0</v>
      </c>
    </row>
    <row r="26" spans="9:21" x14ac:dyDescent="0.25">
      <c r="Q26" t="s">
        <v>13</v>
      </c>
      <c r="T26">
        <v>1</v>
      </c>
      <c r="U26">
        <v>0</v>
      </c>
    </row>
    <row r="27" spans="9:21" x14ac:dyDescent="0.25">
      <c r="T27">
        <v>1</v>
      </c>
      <c r="U27">
        <v>1</v>
      </c>
    </row>
    <row r="28" spans="9:21" x14ac:dyDescent="0.25">
      <c r="Q28">
        <v>0.33329999999999999</v>
      </c>
      <c r="T28">
        <v>1</v>
      </c>
      <c r="U28">
        <v>0</v>
      </c>
    </row>
    <row r="29" spans="9:21" x14ac:dyDescent="0.25">
      <c r="T29">
        <v>0</v>
      </c>
      <c r="U29">
        <v>1</v>
      </c>
    </row>
    <row r="30" spans="9:21" x14ac:dyDescent="0.25">
      <c r="T30">
        <v>0</v>
      </c>
      <c r="U30">
        <v>0</v>
      </c>
    </row>
    <row r="31" spans="9:21" x14ac:dyDescent="0.25">
      <c r="T31">
        <v>0</v>
      </c>
      <c r="U31">
        <v>0</v>
      </c>
    </row>
    <row r="32" spans="9:21" x14ac:dyDescent="0.25">
      <c r="T32">
        <v>0</v>
      </c>
      <c r="U32">
        <v>1</v>
      </c>
    </row>
    <row r="33" spans="20:21" x14ac:dyDescent="0.25">
      <c r="T33">
        <v>0</v>
      </c>
      <c r="U33">
        <v>1</v>
      </c>
    </row>
    <row r="34" spans="20:21" x14ac:dyDescent="0.25">
      <c r="T34">
        <v>0</v>
      </c>
      <c r="U34">
        <v>1</v>
      </c>
    </row>
    <row r="35" spans="20:21" x14ac:dyDescent="0.25">
      <c r="T35">
        <v>0</v>
      </c>
      <c r="U35">
        <v>0</v>
      </c>
    </row>
    <row r="36" spans="20:21" x14ac:dyDescent="0.25">
      <c r="T36">
        <v>1</v>
      </c>
      <c r="U36">
        <v>1</v>
      </c>
    </row>
    <row r="37" spans="20:21" x14ac:dyDescent="0.25">
      <c r="T37">
        <v>1</v>
      </c>
      <c r="U37">
        <v>0</v>
      </c>
    </row>
    <row r="38" spans="20:21" x14ac:dyDescent="0.25">
      <c r="T38">
        <v>1</v>
      </c>
      <c r="U38">
        <v>0</v>
      </c>
    </row>
    <row r="39" spans="20:21" x14ac:dyDescent="0.25">
      <c r="T39">
        <v>0</v>
      </c>
      <c r="U39">
        <v>0</v>
      </c>
    </row>
    <row r="40" spans="20:21" x14ac:dyDescent="0.25">
      <c r="T40">
        <v>1</v>
      </c>
      <c r="U40">
        <v>0</v>
      </c>
    </row>
    <row r="41" spans="20:21" x14ac:dyDescent="0.25">
      <c r="T41">
        <v>1</v>
      </c>
      <c r="U41">
        <v>0</v>
      </c>
    </row>
    <row r="42" spans="20:21" x14ac:dyDescent="0.25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159A-F450-47DE-86E1-E4F726EEBA4F}">
  <dimension ref="A1:R42"/>
  <sheetViews>
    <sheetView topLeftCell="D19" workbookViewId="0">
      <selection activeCell="N27" sqref="N27"/>
    </sheetView>
  </sheetViews>
  <sheetFormatPr defaultRowHeight="15" x14ac:dyDescent="0.25"/>
  <sheetData>
    <row r="1" spans="1:18" x14ac:dyDescent="0.25">
      <c r="A1">
        <v>1</v>
      </c>
      <c r="B1">
        <v>1</v>
      </c>
      <c r="C1">
        <f t="shared" ref="C1:C3" si="0">IF(A1=B1,1,0)</f>
        <v>1</v>
      </c>
      <c r="E1" s="2" t="s">
        <v>3</v>
      </c>
      <c r="F1" s="2"/>
      <c r="I1" s="2" t="s">
        <v>9</v>
      </c>
      <c r="J1" s="2"/>
      <c r="M1" t="s">
        <v>10</v>
      </c>
    </row>
    <row r="2" spans="1:18" x14ac:dyDescent="0.25">
      <c r="A2">
        <v>0</v>
      </c>
      <c r="B2">
        <v>1</v>
      </c>
      <c r="C2">
        <f t="shared" si="0"/>
        <v>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>
        <v>1</v>
      </c>
      <c r="R2">
        <v>0</v>
      </c>
    </row>
    <row r="3" spans="1:18" x14ac:dyDescent="0.25">
      <c r="A3">
        <v>0</v>
      </c>
      <c r="B3">
        <v>1</v>
      </c>
      <c r="C3">
        <f t="shared" si="0"/>
        <v>0</v>
      </c>
      <c r="E3">
        <v>1</v>
      </c>
      <c r="F3">
        <v>0</v>
      </c>
      <c r="G3">
        <f>IF(Table167891012131415[[#This Row],[Actual]]=Table167891012131415[[#This Row],[Classifer result]],1,0)</f>
        <v>0</v>
      </c>
      <c r="I3">
        <v>1</v>
      </c>
      <c r="J3">
        <v>1</v>
      </c>
      <c r="K3">
        <f>IF(Table167891012131415242628293031323334[[#This Row],[Actual]]=Table167891012131415242628293031323334[[#This Row],[Classifer result]],1,0)</f>
        <v>1</v>
      </c>
      <c r="M3">
        <v>0</v>
      </c>
      <c r="N3">
        <v>1</v>
      </c>
      <c r="O3">
        <f>IF(Table16789101213141524414451[[#This Row],[Actual]]=Table16789101213141524414451[[#This Row],[Classifer result]],1,0)</f>
        <v>0</v>
      </c>
      <c r="Q3">
        <v>1</v>
      </c>
      <c r="R3">
        <v>1</v>
      </c>
    </row>
    <row r="4" spans="1:18" x14ac:dyDescent="0.25">
      <c r="A4">
        <v>0</v>
      </c>
      <c r="B4">
        <v>1</v>
      </c>
      <c r="C4">
        <f t="shared" ref="C4:C18" si="1">IF(A4=B4,1,0)</f>
        <v>0</v>
      </c>
      <c r="E4">
        <v>1</v>
      </c>
      <c r="F4">
        <v>1</v>
      </c>
      <c r="G4">
        <f>IF(Table167891012131415[[#This Row],[Actual]]=Table167891012131415[[#This Row],[Classifer result]],1,0)</f>
        <v>1</v>
      </c>
      <c r="I4">
        <v>1</v>
      </c>
      <c r="J4">
        <v>0</v>
      </c>
      <c r="K4">
        <f>IF(Table167891012131415242628293031323334[[#This Row],[Actual]]=Table167891012131415242628293031323334[[#This Row],[Classifer result]],1,0)</f>
        <v>0</v>
      </c>
      <c r="M4">
        <v>0</v>
      </c>
      <c r="N4">
        <v>0</v>
      </c>
      <c r="O4">
        <f>IF(Table16789101213141524414451[[#This Row],[Actual]]=Table16789101213141524414451[[#This Row],[Classifer result]],1,0)</f>
        <v>1</v>
      </c>
      <c r="Q4">
        <v>1</v>
      </c>
      <c r="R4">
        <v>0</v>
      </c>
    </row>
    <row r="5" spans="1:18" x14ac:dyDescent="0.25">
      <c r="A5">
        <v>0</v>
      </c>
      <c r="B5">
        <v>0</v>
      </c>
      <c r="C5">
        <f t="shared" si="1"/>
        <v>1</v>
      </c>
      <c r="E5">
        <v>1</v>
      </c>
      <c r="F5">
        <v>0</v>
      </c>
      <c r="G5">
        <f>IF(Table167891012131415[[#This Row],[Actual]]=Table167891012131415[[#This Row],[Classifer result]],1,0)</f>
        <v>0</v>
      </c>
      <c r="I5">
        <v>1</v>
      </c>
      <c r="J5">
        <v>1</v>
      </c>
      <c r="K5">
        <f>IF(Table167891012131415242628293031323334[[#This Row],[Actual]]=Table167891012131415242628293031323334[[#This Row],[Classifer result]],1,0)</f>
        <v>1</v>
      </c>
      <c r="M5">
        <v>1</v>
      </c>
      <c r="N5">
        <v>0</v>
      </c>
      <c r="O5">
        <f>IF(Table16789101213141524414451[[#This Row],[Actual]]=Table16789101213141524414451[[#This Row],[Classifer result]],1,0)</f>
        <v>0</v>
      </c>
      <c r="Q5">
        <v>1</v>
      </c>
      <c r="R5">
        <v>0</v>
      </c>
    </row>
    <row r="6" spans="1:18" x14ac:dyDescent="0.25">
      <c r="A6">
        <v>1</v>
      </c>
      <c r="B6">
        <v>0</v>
      </c>
      <c r="C6">
        <f t="shared" si="1"/>
        <v>0</v>
      </c>
      <c r="E6">
        <v>1</v>
      </c>
      <c r="F6">
        <v>0</v>
      </c>
      <c r="G6">
        <f>IF(Table167891012131415[[#This Row],[Actual]]=Table167891012131415[[#This Row],[Classifer result]],1,0)</f>
        <v>0</v>
      </c>
      <c r="I6">
        <v>0</v>
      </c>
      <c r="J6">
        <v>1</v>
      </c>
      <c r="K6">
        <f>IF(Table167891012131415242628293031323334[[#This Row],[Actual]]=Table167891012131415242628293031323334[[#This Row],[Classifer result]],1,0)</f>
        <v>0</v>
      </c>
      <c r="M6">
        <v>1</v>
      </c>
      <c r="N6">
        <v>1</v>
      </c>
      <c r="O6">
        <f>IF(Table16789101213141524414451[[#This Row],[Actual]]=Table16789101213141524414451[[#This Row],[Classifer result]],1,0)</f>
        <v>1</v>
      </c>
      <c r="Q6">
        <v>0</v>
      </c>
      <c r="R6">
        <v>0</v>
      </c>
    </row>
    <row r="7" spans="1:18" x14ac:dyDescent="0.25">
      <c r="A7">
        <v>1</v>
      </c>
      <c r="B7">
        <v>1</v>
      </c>
      <c r="C7">
        <f t="shared" si="1"/>
        <v>1</v>
      </c>
      <c r="E7">
        <v>0</v>
      </c>
      <c r="F7">
        <v>0</v>
      </c>
      <c r="G7">
        <f>IF(Table167891012131415[[#This Row],[Actual]]=Table167891012131415[[#This Row],[Classifer result]],1,0)</f>
        <v>1</v>
      </c>
      <c r="I7">
        <v>1</v>
      </c>
      <c r="J7">
        <v>0</v>
      </c>
      <c r="K7">
        <f>IF(Table167891012131415242628293031323334[[#This Row],[Actual]]=Table167891012131415242628293031323334[[#This Row],[Classifer result]],1,0)</f>
        <v>0</v>
      </c>
      <c r="M7">
        <v>1</v>
      </c>
      <c r="N7">
        <v>1</v>
      </c>
      <c r="O7">
        <f>IF(Table16789101213141524414451[[#This Row],[Actual]]=Table16789101213141524414451[[#This Row],[Classifer result]],1,0)</f>
        <v>1</v>
      </c>
      <c r="Q7">
        <v>1</v>
      </c>
      <c r="R7">
        <v>1</v>
      </c>
    </row>
    <row r="8" spans="1:18" x14ac:dyDescent="0.25">
      <c r="A8">
        <v>1</v>
      </c>
      <c r="B8">
        <v>1</v>
      </c>
      <c r="C8">
        <f t="shared" si="1"/>
        <v>1</v>
      </c>
      <c r="E8">
        <v>1</v>
      </c>
      <c r="F8">
        <v>1</v>
      </c>
      <c r="G8">
        <f>IF(Table167891012131415[[#This Row],[Actual]]=Table167891012131415[[#This Row],[Classifer result]],1,0)</f>
        <v>1</v>
      </c>
      <c r="I8">
        <v>1</v>
      </c>
      <c r="J8">
        <v>0</v>
      </c>
      <c r="K8">
        <f>IF(Table167891012131415242628293031323334[[#This Row],[Actual]]=Table167891012131415242628293031323334[[#This Row],[Classifer result]],1,0)</f>
        <v>0</v>
      </c>
      <c r="M8">
        <v>1</v>
      </c>
      <c r="N8">
        <v>1</v>
      </c>
      <c r="O8">
        <f>IF(Table16789101213141524414451[[#This Row],[Actual]]=Table16789101213141524414451[[#This Row],[Classifer result]],1,0)</f>
        <v>1</v>
      </c>
      <c r="Q8">
        <v>1</v>
      </c>
      <c r="R8">
        <v>1</v>
      </c>
    </row>
    <row r="9" spans="1:18" x14ac:dyDescent="0.25">
      <c r="A9">
        <v>1</v>
      </c>
      <c r="B9">
        <v>0</v>
      </c>
      <c r="C9">
        <f t="shared" si="1"/>
        <v>0</v>
      </c>
      <c r="E9">
        <v>1</v>
      </c>
      <c r="F9">
        <v>1</v>
      </c>
      <c r="G9">
        <f>IF(Table167891012131415[[#This Row],[Actual]]=Table167891012131415[[#This Row],[Classifer result]],1,0)</f>
        <v>1</v>
      </c>
      <c r="I9">
        <v>1</v>
      </c>
      <c r="J9">
        <v>0</v>
      </c>
      <c r="K9">
        <f>IF(Table167891012131415242628293031323334[[#This Row],[Actual]]=Table167891012131415242628293031323334[[#This Row],[Classifer result]],1,0)</f>
        <v>0</v>
      </c>
      <c r="M9">
        <v>1</v>
      </c>
      <c r="N9">
        <v>0</v>
      </c>
      <c r="O9">
        <f>IF(Table16789101213141524414451[[#This Row],[Actual]]=Table16789101213141524414451[[#This Row],[Classifer result]],1,0)</f>
        <v>0</v>
      </c>
      <c r="Q9">
        <v>1</v>
      </c>
      <c r="R9">
        <v>1</v>
      </c>
    </row>
    <row r="10" spans="1:18" x14ac:dyDescent="0.25">
      <c r="A10">
        <v>1</v>
      </c>
      <c r="B10">
        <v>1</v>
      </c>
      <c r="C10">
        <f t="shared" si="1"/>
        <v>1</v>
      </c>
      <c r="E10">
        <v>1</v>
      </c>
      <c r="F10">
        <v>1</v>
      </c>
      <c r="G10">
        <f>IF(Table167891012131415[[#This Row],[Actual]]=Table167891012131415[[#This Row],[Classifer result]],1,0)</f>
        <v>1</v>
      </c>
      <c r="I10">
        <v>1</v>
      </c>
      <c r="J10">
        <v>0</v>
      </c>
      <c r="K10">
        <f>IF(Table167891012131415242628293031323334[[#This Row],[Actual]]=Table167891012131415242628293031323334[[#This Row],[Classifer result]],1,0)</f>
        <v>0</v>
      </c>
      <c r="M10">
        <v>1</v>
      </c>
      <c r="N10">
        <v>1</v>
      </c>
      <c r="O10">
        <f>IF(Table16789101213141524414451[[#This Row],[Actual]]=Table16789101213141524414451[[#This Row],[Classifer result]],1,0)</f>
        <v>1</v>
      </c>
      <c r="Q10">
        <v>1</v>
      </c>
      <c r="R10">
        <v>1</v>
      </c>
    </row>
    <row r="11" spans="1:18" x14ac:dyDescent="0.25">
      <c r="A11">
        <v>1</v>
      </c>
      <c r="B11">
        <v>0</v>
      </c>
      <c r="C11">
        <f t="shared" si="1"/>
        <v>0</v>
      </c>
      <c r="E11">
        <v>1</v>
      </c>
      <c r="F11">
        <v>1</v>
      </c>
      <c r="G11">
        <f>IF(Table167891012131415[[#This Row],[Actual]]=Table167891012131415[[#This Row],[Classifer result]],1,0)</f>
        <v>1</v>
      </c>
      <c r="I11">
        <v>1</v>
      </c>
      <c r="J11">
        <v>0</v>
      </c>
      <c r="K11">
        <f>IF(Table167891012131415242628293031323334[[#This Row],[Actual]]=Table167891012131415242628293031323334[[#This Row],[Classifer result]],1,0)</f>
        <v>0</v>
      </c>
      <c r="M11">
        <v>1</v>
      </c>
      <c r="N11">
        <v>0</v>
      </c>
      <c r="O11">
        <f>IF(Table16789101213141524414451[[#This Row],[Actual]]=Table16789101213141524414451[[#This Row],[Classifer result]],1,0)</f>
        <v>0</v>
      </c>
      <c r="Q11">
        <v>1</v>
      </c>
      <c r="R11">
        <v>1</v>
      </c>
    </row>
    <row r="12" spans="1:18" x14ac:dyDescent="0.25">
      <c r="A12">
        <v>1</v>
      </c>
      <c r="B12">
        <v>1</v>
      </c>
      <c r="C12">
        <f t="shared" si="1"/>
        <v>1</v>
      </c>
      <c r="E12">
        <v>1</v>
      </c>
      <c r="F12">
        <v>1</v>
      </c>
      <c r="G12">
        <f>IF(Table167891012131415[[#This Row],[Actual]]=Table167891012131415[[#This Row],[Classifer result]],1,0)</f>
        <v>1</v>
      </c>
      <c r="I12">
        <v>1</v>
      </c>
      <c r="J12">
        <v>0</v>
      </c>
      <c r="K12">
        <f>IF(Table167891012131415242628293031323334[[#This Row],[Actual]]=Table167891012131415242628293031323334[[#This Row],[Classifer result]],1,0)</f>
        <v>0</v>
      </c>
      <c r="M12">
        <v>1</v>
      </c>
      <c r="N12">
        <v>0</v>
      </c>
      <c r="O12">
        <f>IF(Table16789101213141524414451[[#This Row],[Actual]]=Table16789101213141524414451[[#This Row],[Classifer result]],1,0)</f>
        <v>0</v>
      </c>
      <c r="Q12">
        <v>1</v>
      </c>
      <c r="R12">
        <v>0</v>
      </c>
    </row>
    <row r="13" spans="1:18" x14ac:dyDescent="0.25">
      <c r="A13">
        <v>1</v>
      </c>
      <c r="B13">
        <v>1</v>
      </c>
      <c r="C13">
        <f t="shared" si="1"/>
        <v>1</v>
      </c>
      <c r="E13">
        <v>1</v>
      </c>
      <c r="F13">
        <v>0</v>
      </c>
      <c r="G13">
        <f>IF(Table167891012131415[[#This Row],[Actual]]=Table167891012131415[[#This Row],[Classifer result]],1,0)</f>
        <v>0</v>
      </c>
      <c r="I13">
        <v>1</v>
      </c>
      <c r="J13">
        <v>0</v>
      </c>
      <c r="K13">
        <f>IF(Table167891012131415242628293031323334[[#This Row],[Actual]]=Table167891012131415242628293031323334[[#This Row],[Classifer result]],1,0)</f>
        <v>0</v>
      </c>
      <c r="M13">
        <v>0</v>
      </c>
      <c r="N13">
        <v>0</v>
      </c>
      <c r="O13">
        <f>IF(Table16789101213141524414451[[#This Row],[Actual]]=Table16789101213141524414451[[#This Row],[Classifer result]],1,0)</f>
        <v>1</v>
      </c>
      <c r="Q13">
        <v>1</v>
      </c>
      <c r="R13">
        <v>0</v>
      </c>
    </row>
    <row r="14" spans="1:18" x14ac:dyDescent="0.25">
      <c r="A14">
        <v>1</v>
      </c>
      <c r="B14">
        <v>1</v>
      </c>
      <c r="C14">
        <f t="shared" si="1"/>
        <v>1</v>
      </c>
      <c r="E14">
        <v>1</v>
      </c>
      <c r="F14">
        <v>0</v>
      </c>
      <c r="G14">
        <f>IF(Table167891012131415[[#This Row],[Actual]]=Table167891012131415[[#This Row],[Classifer result]],1,0)</f>
        <v>0</v>
      </c>
      <c r="I14">
        <v>0</v>
      </c>
      <c r="J14">
        <v>1</v>
      </c>
      <c r="K14">
        <f>IF(Table167891012131415242628293031323334[[#This Row],[Actual]]=Table167891012131415242628293031323334[[#This Row],[Classifer result]],1,0)</f>
        <v>0</v>
      </c>
      <c r="M14">
        <v>1</v>
      </c>
      <c r="N14">
        <v>0</v>
      </c>
      <c r="O14">
        <f>IF(Table16789101213141524414451[[#This Row],[Actual]]=Table16789101213141524414451[[#This Row],[Classifer result]],1,0)</f>
        <v>0</v>
      </c>
      <c r="Q14">
        <v>1</v>
      </c>
      <c r="R14">
        <v>0</v>
      </c>
    </row>
    <row r="15" spans="1:18" x14ac:dyDescent="0.25">
      <c r="A15">
        <v>1</v>
      </c>
      <c r="B15">
        <v>0</v>
      </c>
      <c r="C15">
        <f t="shared" si="1"/>
        <v>0</v>
      </c>
      <c r="E15">
        <v>1</v>
      </c>
      <c r="F15">
        <v>0</v>
      </c>
      <c r="G15">
        <f>IF(Table167891012131415[[#This Row],[Actual]]=Table167891012131415[[#This Row],[Classifer result]],1,0)</f>
        <v>0</v>
      </c>
      <c r="I15">
        <v>1</v>
      </c>
      <c r="J15">
        <v>0</v>
      </c>
      <c r="K15">
        <f>IF(Table167891012131415242628293031323334[[#This Row],[Actual]]=Table167891012131415242628293031323334[[#This Row],[Classifer result]],1,0)</f>
        <v>0</v>
      </c>
      <c r="M15">
        <v>0</v>
      </c>
      <c r="N15">
        <v>0</v>
      </c>
      <c r="O15">
        <f>IF(Table16789101213141524414451[[#This Row],[Actual]]=Table16789101213141524414451[[#This Row],[Classifer result]],1,0)</f>
        <v>1</v>
      </c>
      <c r="Q15">
        <v>0</v>
      </c>
      <c r="R15">
        <v>0</v>
      </c>
    </row>
    <row r="16" spans="1:18" x14ac:dyDescent="0.25">
      <c r="A16">
        <v>1</v>
      </c>
      <c r="B16">
        <v>1</v>
      </c>
      <c r="C16">
        <f t="shared" si="1"/>
        <v>1</v>
      </c>
      <c r="E16">
        <v>0</v>
      </c>
      <c r="F16">
        <v>0</v>
      </c>
      <c r="G16">
        <f>IF(Table167891012131415[[#This Row],[Actual]]=Table167891012131415[[#This Row],[Classifer result]],1,0)</f>
        <v>1</v>
      </c>
      <c r="M16">
        <v>1</v>
      </c>
      <c r="N16">
        <v>1</v>
      </c>
      <c r="O16">
        <f>IF(Table16789101213141524414451[[#This Row],[Actual]]=Table16789101213141524414451[[#This Row],[Classifer result]],1,0)</f>
        <v>1</v>
      </c>
      <c r="Q16">
        <v>1</v>
      </c>
      <c r="R16">
        <v>1</v>
      </c>
    </row>
    <row r="17" spans="1:18" x14ac:dyDescent="0.25">
      <c r="A17">
        <v>1</v>
      </c>
      <c r="B17">
        <v>0</v>
      </c>
      <c r="C17">
        <f t="shared" si="1"/>
        <v>0</v>
      </c>
      <c r="F17" t="s">
        <v>7</v>
      </c>
      <c r="G17" s="1">
        <f>SUM(Table167891012131415[Result])/COUNT(Table167891012131415[Result])</f>
        <v>0.5714285714285714</v>
      </c>
      <c r="J17" t="s">
        <v>7</v>
      </c>
      <c r="K17" s="1">
        <f>SUM(Table167891012131415242628293031323334[Result])/COUNT(Table167891012131415242628293031323334[Result])</f>
        <v>0.15384615384615385</v>
      </c>
      <c r="N17" t="s">
        <v>7</v>
      </c>
      <c r="O17" s="1">
        <f>SUM(Table16789101213141524414451[Result])/COUNT(Table16789101213141524414451[Result])</f>
        <v>0.5714285714285714</v>
      </c>
      <c r="Q17">
        <v>1</v>
      </c>
      <c r="R17">
        <v>0</v>
      </c>
    </row>
    <row r="18" spans="1:18" x14ac:dyDescent="0.25">
      <c r="A18">
        <v>1</v>
      </c>
      <c r="B18">
        <v>1</v>
      </c>
      <c r="C18">
        <f t="shared" si="1"/>
        <v>1</v>
      </c>
      <c r="Q18">
        <v>1</v>
      </c>
      <c r="R18">
        <v>1</v>
      </c>
    </row>
    <row r="19" spans="1:18" x14ac:dyDescent="0.25">
      <c r="E19" t="s">
        <v>2</v>
      </c>
      <c r="F19">
        <f>SUM(C1:C18)/COUNT(C1:C18)</f>
        <v>0.55555555555555558</v>
      </c>
      <c r="Q19">
        <v>0</v>
      </c>
      <c r="R19">
        <v>1</v>
      </c>
    </row>
    <row r="20" spans="1:18" x14ac:dyDescent="0.25">
      <c r="Q20">
        <v>1</v>
      </c>
      <c r="R20">
        <v>0</v>
      </c>
    </row>
    <row r="21" spans="1:18" x14ac:dyDescent="0.25">
      <c r="Q21">
        <v>1</v>
      </c>
      <c r="R21">
        <v>0</v>
      </c>
    </row>
    <row r="22" spans="1:18" x14ac:dyDescent="0.25">
      <c r="Q22">
        <v>1</v>
      </c>
      <c r="R22">
        <v>0</v>
      </c>
    </row>
    <row r="23" spans="1:18" x14ac:dyDescent="0.25">
      <c r="M23" t="s">
        <v>12</v>
      </c>
      <c r="Q23">
        <v>1</v>
      </c>
      <c r="R23">
        <v>0</v>
      </c>
    </row>
    <row r="24" spans="1:18" x14ac:dyDescent="0.25">
      <c r="Q24">
        <v>1</v>
      </c>
      <c r="R24">
        <v>0</v>
      </c>
    </row>
    <row r="25" spans="1:18" x14ac:dyDescent="0.25">
      <c r="M25">
        <v>0.8</v>
      </c>
      <c r="Q25">
        <v>1</v>
      </c>
      <c r="R25">
        <v>0</v>
      </c>
    </row>
    <row r="26" spans="1:18" x14ac:dyDescent="0.25">
      <c r="Q26">
        <v>1</v>
      </c>
      <c r="R26">
        <v>0</v>
      </c>
    </row>
    <row r="27" spans="1:18" x14ac:dyDescent="0.25">
      <c r="Q27">
        <v>0</v>
      </c>
      <c r="R27">
        <v>1</v>
      </c>
    </row>
    <row r="28" spans="1:18" x14ac:dyDescent="0.25">
      <c r="M28" t="s">
        <v>13</v>
      </c>
      <c r="Q28">
        <v>1</v>
      </c>
      <c r="R28">
        <v>0</v>
      </c>
    </row>
    <row r="29" spans="1:18" x14ac:dyDescent="0.25">
      <c r="Q29">
        <v>0</v>
      </c>
      <c r="R29">
        <v>1</v>
      </c>
    </row>
    <row r="30" spans="1:18" x14ac:dyDescent="0.25">
      <c r="M30">
        <v>0.2</v>
      </c>
      <c r="Q30">
        <v>0</v>
      </c>
      <c r="R30">
        <v>0</v>
      </c>
    </row>
    <row r="31" spans="1:18" x14ac:dyDescent="0.25">
      <c r="Q31">
        <v>1</v>
      </c>
      <c r="R31">
        <v>0</v>
      </c>
    </row>
    <row r="32" spans="1:18" x14ac:dyDescent="0.25">
      <c r="Q32">
        <v>1</v>
      </c>
      <c r="R32">
        <v>1</v>
      </c>
    </row>
    <row r="33" spans="17:18" x14ac:dyDescent="0.25">
      <c r="Q33">
        <v>1</v>
      </c>
      <c r="R33">
        <v>1</v>
      </c>
    </row>
    <row r="34" spans="17:18" x14ac:dyDescent="0.25">
      <c r="Q34">
        <v>1</v>
      </c>
      <c r="R34">
        <v>1</v>
      </c>
    </row>
    <row r="35" spans="17:18" x14ac:dyDescent="0.25">
      <c r="Q35">
        <v>1</v>
      </c>
      <c r="R35">
        <v>0</v>
      </c>
    </row>
    <row r="36" spans="17:18" x14ac:dyDescent="0.25">
      <c r="Q36">
        <v>1</v>
      </c>
      <c r="R36">
        <v>1</v>
      </c>
    </row>
    <row r="37" spans="17:18" x14ac:dyDescent="0.25">
      <c r="Q37">
        <v>1</v>
      </c>
      <c r="R37">
        <v>0</v>
      </c>
    </row>
    <row r="38" spans="17:18" x14ac:dyDescent="0.25">
      <c r="Q38">
        <v>1</v>
      </c>
      <c r="R38">
        <v>0</v>
      </c>
    </row>
    <row r="39" spans="17:18" x14ac:dyDescent="0.25">
      <c r="Q39">
        <v>0</v>
      </c>
      <c r="R39">
        <v>0</v>
      </c>
    </row>
    <row r="40" spans="17:18" x14ac:dyDescent="0.25">
      <c r="Q40">
        <v>1</v>
      </c>
      <c r="R40">
        <v>0</v>
      </c>
    </row>
    <row r="41" spans="17:18" x14ac:dyDescent="0.25">
      <c r="Q41">
        <v>0</v>
      </c>
      <c r="R41">
        <v>0</v>
      </c>
    </row>
    <row r="42" spans="17:18" x14ac:dyDescent="0.25">
      <c r="Q42">
        <v>1</v>
      </c>
      <c r="R42">
        <v>1</v>
      </c>
    </row>
  </sheetData>
  <mergeCells count="2"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6FF-252F-453C-B6AA-2D7138C75044}">
  <dimension ref="A1:V42"/>
  <sheetViews>
    <sheetView topLeftCell="G10" workbookViewId="0">
      <selection activeCell="S22" sqref="S22"/>
    </sheetView>
  </sheetViews>
  <sheetFormatPr defaultRowHeight="15" x14ac:dyDescent="0.25"/>
  <cols>
    <col min="9" max="9" width="14.85546875" customWidth="1"/>
  </cols>
  <sheetData>
    <row r="1" spans="1:22" x14ac:dyDescent="0.25">
      <c r="A1">
        <v>1</v>
      </c>
      <c r="B1">
        <v>1</v>
      </c>
      <c r="C1">
        <f t="shared" ref="C1:C3" si="0">IF(A1=B1,1,0)</f>
        <v>1</v>
      </c>
      <c r="I1" s="3" t="s">
        <v>8</v>
      </c>
      <c r="J1" s="2"/>
      <c r="M1" s="2" t="s">
        <v>9</v>
      </c>
      <c r="N1" s="2"/>
      <c r="Q1" t="s">
        <v>10</v>
      </c>
    </row>
    <row r="2" spans="1:22" x14ac:dyDescent="0.25">
      <c r="A2">
        <v>1</v>
      </c>
      <c r="B2">
        <v>1</v>
      </c>
      <c r="C2">
        <f t="shared" si="0"/>
        <v>1</v>
      </c>
      <c r="E2" t="s">
        <v>2</v>
      </c>
      <c r="F2">
        <f>SUM(C1:C31)/COUNT(C1:C31)</f>
        <v>0.64516129032258063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 t="s">
        <v>4</v>
      </c>
      <c r="R2" t="s">
        <v>5</v>
      </c>
      <c r="S2" t="s">
        <v>6</v>
      </c>
      <c r="U2">
        <v>1</v>
      </c>
      <c r="V2">
        <v>0</v>
      </c>
    </row>
    <row r="3" spans="1:22" x14ac:dyDescent="0.25">
      <c r="A3">
        <v>0</v>
      </c>
      <c r="B3">
        <v>0</v>
      </c>
      <c r="C3">
        <f t="shared" si="0"/>
        <v>1</v>
      </c>
      <c r="I3">
        <v>1</v>
      </c>
      <c r="J3">
        <v>0</v>
      </c>
      <c r="K3">
        <f>IF(Table1[[#This Row],[Actual]]=Table1[[#This Row],[Classifer result]],1,0)</f>
        <v>0</v>
      </c>
      <c r="M3">
        <v>0</v>
      </c>
      <c r="N3">
        <v>1</v>
      </c>
      <c r="O3">
        <f>IF(Table16789101213141524[[#This Row],[Actual]]=Table16789101213141524[[#This Row],[Classifer result]],1,0)</f>
        <v>0</v>
      </c>
      <c r="Q3">
        <v>1</v>
      </c>
      <c r="R3">
        <v>1</v>
      </c>
      <c r="S3">
        <f>IF(Table1678910121314152441[[#This Row],[Actual]]=Table1678910121314152441[[#This Row],[Classifer result]],1,0)</f>
        <v>1</v>
      </c>
      <c r="U3">
        <v>0</v>
      </c>
      <c r="V3">
        <v>1</v>
      </c>
    </row>
    <row r="4" spans="1:22" x14ac:dyDescent="0.25">
      <c r="A4">
        <v>1</v>
      </c>
      <c r="B4">
        <v>0</v>
      </c>
      <c r="C4">
        <f>IF(A4=B4,1,0)</f>
        <v>0</v>
      </c>
      <c r="I4">
        <v>0</v>
      </c>
      <c r="J4">
        <v>1</v>
      </c>
      <c r="K4">
        <f>IF(Table1[[#This Row],[Actual]]=Table1[[#This Row],[Classifer result]],1,0)</f>
        <v>0</v>
      </c>
      <c r="M4">
        <v>1</v>
      </c>
      <c r="N4">
        <v>0</v>
      </c>
      <c r="O4">
        <f>IF(Table16789101213141524[[#This Row],[Actual]]=Table16789101213141524[[#This Row],[Classifer result]],1,0)</f>
        <v>0</v>
      </c>
      <c r="Q4">
        <v>1</v>
      </c>
      <c r="R4">
        <v>0</v>
      </c>
      <c r="S4">
        <f>IF(Table1678910121314152441[[#This Row],[Actual]]=Table1678910121314152441[[#This Row],[Classifer result]],1,0)</f>
        <v>0</v>
      </c>
      <c r="U4">
        <v>0</v>
      </c>
      <c r="V4">
        <v>0</v>
      </c>
    </row>
    <row r="5" spans="1:22" x14ac:dyDescent="0.25">
      <c r="A5">
        <v>1</v>
      </c>
      <c r="B5">
        <v>1</v>
      </c>
      <c r="C5">
        <f t="shared" ref="C5:C31" si="1">IF(A5=B5,1,0)</f>
        <v>1</v>
      </c>
      <c r="I5">
        <v>0</v>
      </c>
      <c r="J5">
        <v>0</v>
      </c>
      <c r="K5">
        <f>IF(Table1[[#This Row],[Actual]]=Table1[[#This Row],[Classifer result]],1,0)</f>
        <v>1</v>
      </c>
      <c r="M5">
        <v>1</v>
      </c>
      <c r="N5">
        <v>1</v>
      </c>
      <c r="O5">
        <f>IF(Table16789101213141524[[#This Row],[Actual]]=Table16789101213141524[[#This Row],[Classifer result]],1,0)</f>
        <v>1</v>
      </c>
      <c r="Q5">
        <v>1</v>
      </c>
      <c r="R5">
        <v>0</v>
      </c>
      <c r="S5">
        <f>IF(Table1678910121314152441[[#This Row],[Actual]]=Table1678910121314152441[[#This Row],[Classifer result]],1,0)</f>
        <v>0</v>
      </c>
      <c r="U5">
        <v>1</v>
      </c>
      <c r="V5">
        <v>0</v>
      </c>
    </row>
    <row r="6" spans="1:22" x14ac:dyDescent="0.25">
      <c r="A6">
        <v>0</v>
      </c>
      <c r="B6">
        <v>0</v>
      </c>
      <c r="C6">
        <f t="shared" si="1"/>
        <v>1</v>
      </c>
      <c r="I6">
        <v>1</v>
      </c>
      <c r="J6">
        <v>0</v>
      </c>
      <c r="K6">
        <f>IF(Table1[[#This Row],[Actual]]=Table1[[#This Row],[Classifer result]],1,0)</f>
        <v>0</v>
      </c>
      <c r="M6">
        <v>0</v>
      </c>
      <c r="N6">
        <v>1</v>
      </c>
      <c r="O6">
        <f>IF(Table16789101213141524[[#This Row],[Actual]]=Table16789101213141524[[#This Row],[Classifer result]],1,0)</f>
        <v>0</v>
      </c>
      <c r="Q6">
        <v>1</v>
      </c>
      <c r="R6">
        <v>1</v>
      </c>
      <c r="S6">
        <f>IF(Table1678910121314152441[[#This Row],[Actual]]=Table1678910121314152441[[#This Row],[Classifer result]],1,0)</f>
        <v>1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f t="shared" si="1"/>
        <v>1</v>
      </c>
      <c r="I7">
        <v>0</v>
      </c>
      <c r="J7">
        <v>0</v>
      </c>
      <c r="K7">
        <f>IF(Table1[[#This Row],[Actual]]=Table1[[#This Row],[Classifer result]],1,0)</f>
        <v>1</v>
      </c>
      <c r="M7">
        <v>1</v>
      </c>
      <c r="N7">
        <v>0</v>
      </c>
      <c r="O7">
        <f>IF(Table16789101213141524[[#This Row],[Actual]]=Table16789101213141524[[#This Row],[Classifer result]],1,0)</f>
        <v>0</v>
      </c>
      <c r="Q7">
        <v>1</v>
      </c>
      <c r="R7">
        <v>1</v>
      </c>
      <c r="S7">
        <f>IF(Table1678910121314152441[[#This Row],[Actual]]=Table1678910121314152441[[#This Row],[Classifer result]],1,0)</f>
        <v>1</v>
      </c>
      <c r="U7">
        <v>0</v>
      </c>
      <c r="V7">
        <v>1</v>
      </c>
    </row>
    <row r="8" spans="1:22" x14ac:dyDescent="0.25">
      <c r="A8">
        <v>1</v>
      </c>
      <c r="B8">
        <v>1</v>
      </c>
      <c r="C8">
        <f t="shared" si="1"/>
        <v>1</v>
      </c>
      <c r="I8">
        <v>0</v>
      </c>
      <c r="J8">
        <v>1</v>
      </c>
      <c r="K8">
        <f>IF(Table1[[#This Row],[Actual]]=Table1[[#This Row],[Classifer result]],1,0)</f>
        <v>0</v>
      </c>
      <c r="M8">
        <v>1</v>
      </c>
      <c r="N8">
        <v>0</v>
      </c>
      <c r="O8">
        <f>IF(Table16789101213141524[[#This Row],[Actual]]=Table16789101213141524[[#This Row],[Classifer result]],1,0)</f>
        <v>0</v>
      </c>
      <c r="Q8">
        <v>1</v>
      </c>
      <c r="R8">
        <v>1</v>
      </c>
      <c r="S8">
        <f>IF(Table1678910121314152441[[#This Row],[Actual]]=Table1678910121314152441[[#This Row],[Classifer result]],1,0)</f>
        <v>1</v>
      </c>
      <c r="U8">
        <v>1</v>
      </c>
      <c r="V8">
        <v>1</v>
      </c>
    </row>
    <row r="9" spans="1:22" x14ac:dyDescent="0.25">
      <c r="A9">
        <v>1</v>
      </c>
      <c r="B9">
        <v>1</v>
      </c>
      <c r="C9">
        <f t="shared" si="1"/>
        <v>1</v>
      </c>
      <c r="I9">
        <v>1</v>
      </c>
      <c r="J9">
        <v>1</v>
      </c>
      <c r="K9">
        <f>IF(Table1[[#This Row],[Actual]]=Table1[[#This Row],[Classifer result]],1,0)</f>
        <v>1</v>
      </c>
      <c r="M9">
        <v>1</v>
      </c>
      <c r="N9">
        <v>0</v>
      </c>
      <c r="O9">
        <f>IF(Table16789101213141524[[#This Row],[Actual]]=Table16789101213141524[[#This Row],[Classifer result]],1,0)</f>
        <v>0</v>
      </c>
      <c r="Q9">
        <v>1</v>
      </c>
      <c r="R9">
        <v>0</v>
      </c>
      <c r="S9">
        <f>IF(Table1678910121314152441[[#This Row],[Actual]]=Table1678910121314152441[[#This Row],[Classifer result]],1,0)</f>
        <v>0</v>
      </c>
      <c r="U9">
        <v>1</v>
      </c>
      <c r="V9">
        <v>1</v>
      </c>
    </row>
    <row r="10" spans="1:22" x14ac:dyDescent="0.25">
      <c r="A10">
        <v>0</v>
      </c>
      <c r="B10">
        <v>0</v>
      </c>
      <c r="C10">
        <f t="shared" si="1"/>
        <v>1</v>
      </c>
      <c r="I10">
        <v>1</v>
      </c>
      <c r="J10">
        <v>1</v>
      </c>
      <c r="K10">
        <f>IF(Table1[[#This Row],[Actual]]=Table1[[#This Row],[Classifer result]],1,0)</f>
        <v>1</v>
      </c>
      <c r="M10">
        <v>1</v>
      </c>
      <c r="N10">
        <v>0</v>
      </c>
      <c r="O10">
        <f>IF(Table16789101213141524[[#This Row],[Actual]]=Table16789101213141524[[#This Row],[Classifer result]],1,0)</f>
        <v>0</v>
      </c>
      <c r="Q10">
        <v>1</v>
      </c>
      <c r="R10">
        <v>1</v>
      </c>
      <c r="S10">
        <f>IF(Table1678910121314152441[[#This Row],[Actual]]=Table1678910121314152441[[#This Row],[Classifer result]],1,0)</f>
        <v>1</v>
      </c>
      <c r="U10">
        <v>1</v>
      </c>
      <c r="V10">
        <v>1</v>
      </c>
    </row>
    <row r="11" spans="1:22" x14ac:dyDescent="0.25">
      <c r="A11">
        <v>1</v>
      </c>
      <c r="B11">
        <v>0</v>
      </c>
      <c r="C11">
        <f t="shared" si="1"/>
        <v>0</v>
      </c>
      <c r="I11">
        <v>1</v>
      </c>
      <c r="J11">
        <v>1</v>
      </c>
      <c r="K11">
        <f>IF(Table1[[#This Row],[Actual]]=Table1[[#This Row],[Classifer result]],1,0)</f>
        <v>1</v>
      </c>
      <c r="M11">
        <v>1</v>
      </c>
      <c r="N11">
        <v>0</v>
      </c>
      <c r="O11">
        <f>IF(Table16789101213141524[[#This Row],[Actual]]=Table16789101213141524[[#This Row],[Classifer result]],1,0)</f>
        <v>0</v>
      </c>
      <c r="Q11">
        <v>1</v>
      </c>
      <c r="R11">
        <v>0</v>
      </c>
      <c r="S11">
        <f>IF(Table1678910121314152441[[#This Row],[Actual]]=Table1678910121314152441[[#This Row],[Classifer result]],1,0)</f>
        <v>0</v>
      </c>
      <c r="U11">
        <v>1</v>
      </c>
      <c r="V11">
        <v>1</v>
      </c>
    </row>
    <row r="12" spans="1:22" x14ac:dyDescent="0.25">
      <c r="A12">
        <v>1</v>
      </c>
      <c r="B12">
        <v>1</v>
      </c>
      <c r="C12">
        <f t="shared" si="1"/>
        <v>1</v>
      </c>
      <c r="I12">
        <v>1</v>
      </c>
      <c r="J12">
        <v>1</v>
      </c>
      <c r="K12">
        <f>IF(Table1[[#This Row],[Actual]]=Table1[[#This Row],[Classifer result]],1,0)</f>
        <v>1</v>
      </c>
      <c r="M12">
        <v>1</v>
      </c>
      <c r="N12">
        <v>0</v>
      </c>
      <c r="O12">
        <f>IF(Table16789101213141524[[#This Row],[Actual]]=Table16789101213141524[[#This Row],[Classifer result]],1,0)</f>
        <v>0</v>
      </c>
      <c r="Q12">
        <v>1</v>
      </c>
      <c r="R12">
        <v>0</v>
      </c>
      <c r="S12">
        <f>IF(Table1678910121314152441[[#This Row],[Actual]]=Table1678910121314152441[[#This Row],[Classifer result]],1,0)</f>
        <v>0</v>
      </c>
      <c r="U12">
        <v>1</v>
      </c>
      <c r="V12">
        <v>0</v>
      </c>
    </row>
    <row r="13" spans="1:22" x14ac:dyDescent="0.25">
      <c r="A13">
        <v>0</v>
      </c>
      <c r="B13">
        <v>0</v>
      </c>
      <c r="C13">
        <f t="shared" si="1"/>
        <v>1</v>
      </c>
      <c r="I13">
        <v>1</v>
      </c>
      <c r="J13">
        <v>0</v>
      </c>
      <c r="K13">
        <f>IF(Table1[[#This Row],[Actual]]=Table1[[#This Row],[Classifer result]],1,0)</f>
        <v>0</v>
      </c>
      <c r="M13">
        <v>1</v>
      </c>
      <c r="N13">
        <v>0</v>
      </c>
      <c r="O13">
        <f>IF(Table16789101213141524[[#This Row],[Actual]]=Table16789101213141524[[#This Row],[Classifer result]],1,0)</f>
        <v>0</v>
      </c>
      <c r="Q13">
        <v>1</v>
      </c>
      <c r="R13">
        <v>0</v>
      </c>
      <c r="S13">
        <f>IF(Table1678910121314152441[[#This Row],[Actual]]=Table1678910121314152441[[#This Row],[Classifer result]],1,0)</f>
        <v>0</v>
      </c>
      <c r="U13">
        <v>1</v>
      </c>
      <c r="V13">
        <v>0</v>
      </c>
    </row>
    <row r="14" spans="1:22" x14ac:dyDescent="0.25">
      <c r="A14">
        <v>0</v>
      </c>
      <c r="B14">
        <v>0</v>
      </c>
      <c r="C14">
        <f t="shared" si="1"/>
        <v>1</v>
      </c>
      <c r="I14">
        <v>1</v>
      </c>
      <c r="J14">
        <v>0</v>
      </c>
      <c r="K14">
        <f>IF(Table1[[#This Row],[Actual]]=Table1[[#This Row],[Classifer result]],1,0)</f>
        <v>0</v>
      </c>
      <c r="M14">
        <v>1</v>
      </c>
      <c r="N14">
        <v>1</v>
      </c>
      <c r="O14">
        <f>IF(Table16789101213141524[[#This Row],[Actual]]=Table16789101213141524[[#This Row],[Classifer result]],1,0)</f>
        <v>1</v>
      </c>
      <c r="Q14">
        <v>1</v>
      </c>
      <c r="R14">
        <v>0</v>
      </c>
      <c r="S14">
        <f>IF(Table1678910121314152441[[#This Row],[Actual]]=Table1678910121314152441[[#This Row],[Classifer result]],1,0)</f>
        <v>0</v>
      </c>
      <c r="U14">
        <v>1</v>
      </c>
      <c r="V14">
        <v>0</v>
      </c>
    </row>
    <row r="15" spans="1:22" x14ac:dyDescent="0.25">
      <c r="A15">
        <v>1</v>
      </c>
      <c r="B15">
        <v>1</v>
      </c>
      <c r="C15">
        <f t="shared" si="1"/>
        <v>1</v>
      </c>
      <c r="I15">
        <v>1</v>
      </c>
      <c r="J15">
        <v>0</v>
      </c>
      <c r="K15">
        <f>IF(Table1[[#This Row],[Actual]]=Table1[[#This Row],[Classifer result]],1,0)</f>
        <v>0</v>
      </c>
      <c r="M15">
        <v>1</v>
      </c>
      <c r="N15">
        <v>0</v>
      </c>
      <c r="O15">
        <f>IF(Table16789101213141524[[#This Row],[Actual]]=Table16789101213141524[[#This Row],[Classifer result]],1,0)</f>
        <v>0</v>
      </c>
      <c r="Q15">
        <v>1</v>
      </c>
      <c r="R15">
        <v>0</v>
      </c>
      <c r="S15">
        <f>IF(Table1678910121314152441[[#This Row],[Actual]]=Table1678910121314152441[[#This Row],[Classifer result]],1,0)</f>
        <v>0</v>
      </c>
      <c r="U15">
        <v>0</v>
      </c>
      <c r="V15">
        <v>0</v>
      </c>
    </row>
    <row r="16" spans="1:22" x14ac:dyDescent="0.25">
      <c r="A16">
        <v>0</v>
      </c>
      <c r="B16">
        <v>0</v>
      </c>
      <c r="C16">
        <f t="shared" si="1"/>
        <v>1</v>
      </c>
      <c r="I16">
        <v>0</v>
      </c>
      <c r="J16">
        <v>0</v>
      </c>
      <c r="K16">
        <f>IF(Table1[[#This Row],[Actual]]=Table1[[#This Row],[Classifer result]],1,0)</f>
        <v>1</v>
      </c>
      <c r="Q16">
        <v>1</v>
      </c>
      <c r="R16">
        <v>1</v>
      </c>
      <c r="S16">
        <f>IF(Table1678910121314152441[[#This Row],[Actual]]=Table1678910121314152441[[#This Row],[Classifer result]],1,0)</f>
        <v>1</v>
      </c>
      <c r="U16">
        <v>0</v>
      </c>
      <c r="V16">
        <v>1</v>
      </c>
    </row>
    <row r="17" spans="1:22" x14ac:dyDescent="0.25">
      <c r="A17">
        <v>0</v>
      </c>
      <c r="B17">
        <v>1</v>
      </c>
      <c r="C17">
        <f t="shared" si="1"/>
        <v>0</v>
      </c>
      <c r="J17" t="s">
        <v>7</v>
      </c>
      <c r="K17" s="1">
        <f>SUM(Table1[Result])/COUNT(Table1[Result])</f>
        <v>0.5</v>
      </c>
      <c r="N17" t="s">
        <v>7</v>
      </c>
      <c r="O17" s="1">
        <f>SUM(Table16789101213141524[Result])/COUNT(Table16789101213141524[Result])</f>
        <v>0.15384615384615385</v>
      </c>
      <c r="R17" t="s">
        <v>7</v>
      </c>
      <c r="S17" s="1">
        <f>SUM(Table1678910121314152441[Result])/COUNT(Table1678910121314152441[Result])</f>
        <v>0.42857142857142855</v>
      </c>
      <c r="U17">
        <v>1</v>
      </c>
      <c r="V17">
        <v>0</v>
      </c>
    </row>
    <row r="18" spans="1:22" x14ac:dyDescent="0.25">
      <c r="A18">
        <v>1</v>
      </c>
      <c r="B18">
        <v>1</v>
      </c>
      <c r="C18">
        <f t="shared" si="1"/>
        <v>1</v>
      </c>
      <c r="U18">
        <v>1</v>
      </c>
      <c r="V18">
        <v>1</v>
      </c>
    </row>
    <row r="19" spans="1:22" x14ac:dyDescent="0.25">
      <c r="A19">
        <v>1</v>
      </c>
      <c r="B19">
        <v>0</v>
      </c>
      <c r="C19">
        <f t="shared" si="1"/>
        <v>0</v>
      </c>
      <c r="U19">
        <v>0</v>
      </c>
      <c r="V19">
        <v>1</v>
      </c>
    </row>
    <row r="20" spans="1:22" x14ac:dyDescent="0.25">
      <c r="A20">
        <v>1</v>
      </c>
      <c r="B20">
        <v>0</v>
      </c>
      <c r="C20">
        <f t="shared" si="1"/>
        <v>0</v>
      </c>
      <c r="Q20" t="s">
        <v>12</v>
      </c>
      <c r="U20">
        <v>1</v>
      </c>
      <c r="V20">
        <v>0</v>
      </c>
    </row>
    <row r="21" spans="1:22" x14ac:dyDescent="0.25">
      <c r="A21">
        <v>0</v>
      </c>
      <c r="B21">
        <v>1</v>
      </c>
      <c r="C21">
        <f t="shared" si="1"/>
        <v>0</v>
      </c>
      <c r="U21">
        <v>1</v>
      </c>
      <c r="V21">
        <v>0</v>
      </c>
    </row>
    <row r="22" spans="1:22" x14ac:dyDescent="0.25">
      <c r="A22">
        <v>1</v>
      </c>
      <c r="B22">
        <v>1</v>
      </c>
      <c r="C22">
        <f t="shared" si="1"/>
        <v>1</v>
      </c>
      <c r="Q22">
        <v>0.73329999999999995</v>
      </c>
      <c r="U22">
        <v>1</v>
      </c>
      <c r="V22">
        <v>0</v>
      </c>
    </row>
    <row r="23" spans="1:22" x14ac:dyDescent="0.25">
      <c r="A23">
        <v>1</v>
      </c>
      <c r="B23">
        <v>0</v>
      </c>
      <c r="C23">
        <f t="shared" si="1"/>
        <v>0</v>
      </c>
      <c r="U23">
        <v>1</v>
      </c>
      <c r="V23">
        <v>0</v>
      </c>
    </row>
    <row r="24" spans="1:22" x14ac:dyDescent="0.25">
      <c r="A24">
        <v>1</v>
      </c>
      <c r="B24">
        <v>0</v>
      </c>
      <c r="C24">
        <f t="shared" si="1"/>
        <v>0</v>
      </c>
      <c r="U24">
        <v>1</v>
      </c>
      <c r="V24">
        <v>0</v>
      </c>
    </row>
    <row r="25" spans="1:22" x14ac:dyDescent="0.25">
      <c r="A25">
        <v>1</v>
      </c>
      <c r="B25">
        <v>0</v>
      </c>
      <c r="C25">
        <f t="shared" si="1"/>
        <v>0</v>
      </c>
      <c r="Q25" t="s">
        <v>13</v>
      </c>
      <c r="U25">
        <v>1</v>
      </c>
      <c r="V25">
        <v>0</v>
      </c>
    </row>
    <row r="26" spans="1:22" x14ac:dyDescent="0.25">
      <c r="A26">
        <v>1</v>
      </c>
      <c r="B26">
        <v>1</v>
      </c>
      <c r="C26">
        <f t="shared" si="1"/>
        <v>1</v>
      </c>
      <c r="U26">
        <v>1</v>
      </c>
      <c r="V26">
        <v>0</v>
      </c>
    </row>
    <row r="27" spans="1:22" x14ac:dyDescent="0.25">
      <c r="A27">
        <v>1</v>
      </c>
      <c r="B27">
        <v>0</v>
      </c>
      <c r="C27">
        <f t="shared" si="1"/>
        <v>0</v>
      </c>
      <c r="Q27">
        <v>0.125</v>
      </c>
      <c r="U27">
        <v>1</v>
      </c>
      <c r="V27">
        <v>1</v>
      </c>
    </row>
    <row r="28" spans="1:22" x14ac:dyDescent="0.25">
      <c r="A28">
        <v>0</v>
      </c>
      <c r="B28">
        <v>0</v>
      </c>
      <c r="C28">
        <f t="shared" si="1"/>
        <v>1</v>
      </c>
      <c r="U28">
        <v>1</v>
      </c>
      <c r="V28">
        <v>0</v>
      </c>
    </row>
    <row r="29" spans="1:22" x14ac:dyDescent="0.25">
      <c r="A29">
        <v>1</v>
      </c>
      <c r="B29">
        <v>0</v>
      </c>
      <c r="C29">
        <f t="shared" si="1"/>
        <v>0</v>
      </c>
      <c r="U29">
        <v>1</v>
      </c>
      <c r="V29">
        <v>1</v>
      </c>
    </row>
    <row r="30" spans="1:22" x14ac:dyDescent="0.25">
      <c r="A30">
        <v>0</v>
      </c>
      <c r="B30">
        <v>0</v>
      </c>
      <c r="C30">
        <f t="shared" si="1"/>
        <v>1</v>
      </c>
      <c r="U30">
        <v>1</v>
      </c>
      <c r="V30">
        <v>0</v>
      </c>
    </row>
    <row r="31" spans="1:22" x14ac:dyDescent="0.25">
      <c r="A31">
        <v>1</v>
      </c>
      <c r="B31">
        <v>1</v>
      </c>
      <c r="C31">
        <f t="shared" si="1"/>
        <v>1</v>
      </c>
      <c r="U31">
        <v>1</v>
      </c>
      <c r="V31">
        <v>0</v>
      </c>
    </row>
    <row r="32" spans="1:22" x14ac:dyDescent="0.25">
      <c r="U32">
        <v>1</v>
      </c>
      <c r="V32">
        <v>1</v>
      </c>
    </row>
    <row r="33" spans="21:22" x14ac:dyDescent="0.25">
      <c r="U33">
        <v>1</v>
      </c>
      <c r="V33">
        <v>1</v>
      </c>
    </row>
    <row r="34" spans="21:22" x14ac:dyDescent="0.25">
      <c r="U34">
        <v>1</v>
      </c>
      <c r="V34">
        <v>1</v>
      </c>
    </row>
    <row r="35" spans="21:22" x14ac:dyDescent="0.25">
      <c r="U35">
        <v>1</v>
      </c>
      <c r="V35">
        <v>0</v>
      </c>
    </row>
    <row r="36" spans="21:22" x14ac:dyDescent="0.25">
      <c r="U36">
        <v>1</v>
      </c>
      <c r="V36">
        <v>1</v>
      </c>
    </row>
    <row r="37" spans="21:22" x14ac:dyDescent="0.25">
      <c r="U37">
        <v>1</v>
      </c>
      <c r="V37">
        <v>0</v>
      </c>
    </row>
    <row r="38" spans="21:22" x14ac:dyDescent="0.25">
      <c r="U38">
        <v>1</v>
      </c>
      <c r="V38">
        <v>0</v>
      </c>
    </row>
    <row r="39" spans="21:22" x14ac:dyDescent="0.25">
      <c r="U39">
        <v>1</v>
      </c>
      <c r="V39">
        <v>0</v>
      </c>
    </row>
    <row r="40" spans="21:22" x14ac:dyDescent="0.25">
      <c r="U40">
        <v>1</v>
      </c>
      <c r="V40">
        <v>0</v>
      </c>
    </row>
    <row r="41" spans="21:22" x14ac:dyDescent="0.25">
      <c r="U41">
        <v>1</v>
      </c>
      <c r="V41">
        <v>0</v>
      </c>
    </row>
    <row r="42" spans="21:22" x14ac:dyDescent="0.25">
      <c r="U42">
        <v>1</v>
      </c>
      <c r="V42">
        <v>1</v>
      </c>
    </row>
  </sheetData>
  <mergeCells count="2">
    <mergeCell ref="I1:J1"/>
    <mergeCell ref="M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0E6-D574-4A41-A50E-8B025FCA2493}">
  <dimension ref="A1:U42"/>
  <sheetViews>
    <sheetView topLeftCell="H16" workbookViewId="0">
      <selection activeCell="T22" sqref="T22"/>
    </sheetView>
  </sheetViews>
  <sheetFormatPr defaultRowHeight="15" x14ac:dyDescent="0.25"/>
  <sheetData>
    <row r="1" spans="1:21" x14ac:dyDescent="0.25">
      <c r="A1">
        <v>0</v>
      </c>
      <c r="B1">
        <v>0</v>
      </c>
      <c r="C1">
        <f t="shared" ref="C1:C23" si="0">IF(A1=B1,1,0)</f>
        <v>1</v>
      </c>
      <c r="E1" t="s">
        <v>2</v>
      </c>
      <c r="F1">
        <f>SUM(C1:C23)/COUNT(C1:C23)</f>
        <v>0.43478260869565216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25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25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IF(Table16789101213141517[[#This Row],[Actual]]=Table16789101213141517[[#This Row],[Classifer result]],1,0)</f>
        <v>1</v>
      </c>
      <c r="L3">
        <v>1</v>
      </c>
      <c r="M3">
        <v>1</v>
      </c>
      <c r="N3">
        <f>IF(Table16789101213141524262829303132333435[[#This Row],[Actual]]=Table16789101213141524262829303132333435[[#This Row],[Classifer result]],1,0)</f>
        <v>1</v>
      </c>
      <c r="P3">
        <v>1</v>
      </c>
      <c r="Q3">
        <v>1</v>
      </c>
      <c r="R3">
        <f>IF(Table16789101213141524414452[[#This Row],[Actual]]=Table16789101213141524414452[[#This Row],[Classifer result]],1,0)</f>
        <v>1</v>
      </c>
      <c r="T3">
        <v>0</v>
      </c>
      <c r="U3">
        <v>1</v>
      </c>
    </row>
    <row r="4" spans="1:21" x14ac:dyDescent="0.25">
      <c r="A4">
        <v>0</v>
      </c>
      <c r="B4">
        <v>0</v>
      </c>
      <c r="C4">
        <f t="shared" si="0"/>
        <v>1</v>
      </c>
      <c r="H4">
        <v>0</v>
      </c>
      <c r="I4">
        <v>1</v>
      </c>
      <c r="J4">
        <f>IF(Table16789101213141517[[#This Row],[Actual]]=Table16789101213141517[[#This Row],[Classifer result]],1,0)</f>
        <v>0</v>
      </c>
      <c r="L4">
        <v>0</v>
      </c>
      <c r="M4">
        <v>0</v>
      </c>
      <c r="N4">
        <f>IF(Table16789101213141524262829303132333435[[#This Row],[Actual]]=Table16789101213141524262829303132333435[[#This Row],[Classifer result]],1,0)</f>
        <v>1</v>
      </c>
      <c r="P4">
        <v>1</v>
      </c>
      <c r="Q4">
        <v>0</v>
      </c>
      <c r="R4">
        <f>IF(Table16789101213141524414452[[#This Row],[Actual]]=Table16789101213141524414452[[#This Row],[Classifer result]],1,0)</f>
        <v>0</v>
      </c>
      <c r="T4">
        <v>0</v>
      </c>
      <c r="U4">
        <v>0</v>
      </c>
    </row>
    <row r="5" spans="1:21" x14ac:dyDescent="0.25">
      <c r="A5">
        <v>0</v>
      </c>
      <c r="B5">
        <v>0</v>
      </c>
      <c r="C5">
        <f t="shared" si="0"/>
        <v>1</v>
      </c>
      <c r="H5">
        <v>0</v>
      </c>
      <c r="I5">
        <v>0</v>
      </c>
      <c r="J5">
        <f>IF(Table16789101213141517[[#This Row],[Actual]]=Table16789101213141517[[#This Row],[Classifer result]],1,0)</f>
        <v>1</v>
      </c>
      <c r="L5">
        <v>0</v>
      </c>
      <c r="M5">
        <v>1</v>
      </c>
      <c r="N5">
        <f>IF(Table16789101213141524262829303132333435[[#This Row],[Actual]]=Table16789101213141524262829303132333435[[#This Row],[Classifer result]],1,0)</f>
        <v>0</v>
      </c>
      <c r="P5">
        <v>0</v>
      </c>
      <c r="Q5">
        <v>0</v>
      </c>
      <c r="R5">
        <f>IF(Table16789101213141524414452[[#This Row],[Actual]]=Table16789101213141524414452[[#This Row],[Classifer result]],1,0)</f>
        <v>1</v>
      </c>
      <c r="T5">
        <v>0</v>
      </c>
      <c r="U5">
        <v>0</v>
      </c>
    </row>
    <row r="6" spans="1:21" x14ac:dyDescent="0.25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IF(Table16789101213141517[[#This Row],[Actual]]=Table16789101213141517[[#This Row],[Classifer result]],1,0)</f>
        <v>1</v>
      </c>
      <c r="L6">
        <v>0</v>
      </c>
      <c r="M6">
        <v>1</v>
      </c>
      <c r="N6">
        <f>IF(Table16789101213141524262829303132333435[[#This Row],[Actual]]=Table16789101213141524262829303132333435[[#This Row],[Classifer result]],1,0)</f>
        <v>0</v>
      </c>
      <c r="P6">
        <v>0</v>
      </c>
      <c r="Q6">
        <v>1</v>
      </c>
      <c r="R6">
        <f>IF(Table16789101213141524414452[[#This Row],[Actual]]=Table16789101213141524414452[[#This Row],[Classifer result]],1,0)</f>
        <v>0</v>
      </c>
      <c r="T6">
        <v>0</v>
      </c>
      <c r="U6">
        <v>0</v>
      </c>
    </row>
    <row r="7" spans="1:21" x14ac:dyDescent="0.25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IF(Table16789101213141517[[#This Row],[Actual]]=Table16789101213141517[[#This Row],[Classifer result]],1,0)</f>
        <v>1</v>
      </c>
      <c r="L7">
        <v>0</v>
      </c>
      <c r="M7">
        <v>0</v>
      </c>
      <c r="N7">
        <f>IF(Table16789101213141524262829303132333435[[#This Row],[Actual]]=Table16789101213141524262829303132333435[[#This Row],[Classifer result]],1,0)</f>
        <v>1</v>
      </c>
      <c r="P7">
        <v>0</v>
      </c>
      <c r="Q7">
        <v>1</v>
      </c>
      <c r="R7">
        <f>IF(Table16789101213141524414452[[#This Row],[Actual]]=Table16789101213141524414452[[#This Row],[Classifer result]],1,0)</f>
        <v>0</v>
      </c>
      <c r="T7">
        <v>0</v>
      </c>
      <c r="U7">
        <v>1</v>
      </c>
    </row>
    <row r="8" spans="1:21" x14ac:dyDescent="0.25">
      <c r="A8">
        <v>0</v>
      </c>
      <c r="B8">
        <v>0</v>
      </c>
      <c r="C8">
        <f t="shared" si="0"/>
        <v>1</v>
      </c>
      <c r="H8">
        <v>0</v>
      </c>
      <c r="I8">
        <v>1</v>
      </c>
      <c r="J8">
        <f>IF(Table16789101213141517[[#This Row],[Actual]]=Table16789101213141517[[#This Row],[Classifer result]],1,0)</f>
        <v>0</v>
      </c>
      <c r="L8">
        <v>0</v>
      </c>
      <c r="M8">
        <v>0</v>
      </c>
      <c r="N8">
        <f>IF(Table16789101213141524262829303132333435[[#This Row],[Actual]]=Table16789101213141524262829303132333435[[#This Row],[Classifer result]],1,0)</f>
        <v>1</v>
      </c>
      <c r="P8">
        <v>0</v>
      </c>
      <c r="Q8">
        <v>1</v>
      </c>
      <c r="R8">
        <f>IF(Table16789101213141524414452[[#This Row],[Actual]]=Table16789101213141524414452[[#This Row],[Classifer result]],1,0)</f>
        <v>0</v>
      </c>
      <c r="T8">
        <v>0</v>
      </c>
      <c r="U8">
        <v>1</v>
      </c>
    </row>
    <row r="9" spans="1:21" x14ac:dyDescent="0.25">
      <c r="A9">
        <v>0</v>
      </c>
      <c r="B9">
        <v>1</v>
      </c>
      <c r="C9">
        <f t="shared" si="0"/>
        <v>0</v>
      </c>
      <c r="H9">
        <v>0</v>
      </c>
      <c r="I9">
        <v>1</v>
      </c>
      <c r="J9">
        <f>IF(Table16789101213141517[[#This Row],[Actual]]=Table16789101213141517[[#This Row],[Classifer result]],1,0)</f>
        <v>0</v>
      </c>
      <c r="L9">
        <v>1</v>
      </c>
      <c r="M9">
        <v>0</v>
      </c>
      <c r="N9">
        <f>IF(Table16789101213141524262829303132333435[[#This Row],[Actual]]=Table16789101213141524262829303132333435[[#This Row],[Classifer result]],1,0)</f>
        <v>0</v>
      </c>
      <c r="P9">
        <v>0</v>
      </c>
      <c r="Q9">
        <v>0</v>
      </c>
      <c r="R9">
        <f>IF(Table16789101213141524414452[[#This Row],[Actual]]=Table16789101213141524414452[[#This Row],[Classifer result]],1,0)</f>
        <v>1</v>
      </c>
      <c r="T9">
        <v>0</v>
      </c>
      <c r="U9">
        <v>1</v>
      </c>
    </row>
    <row r="10" spans="1:21" x14ac:dyDescent="0.25">
      <c r="A10">
        <v>0</v>
      </c>
      <c r="B10">
        <v>1</v>
      </c>
      <c r="C10">
        <f t="shared" si="0"/>
        <v>0</v>
      </c>
      <c r="H10">
        <v>0</v>
      </c>
      <c r="I10">
        <v>1</v>
      </c>
      <c r="J10">
        <f>IF(Table16789101213141517[[#This Row],[Actual]]=Table16789101213141517[[#This Row],[Classifer result]],1,0)</f>
        <v>0</v>
      </c>
      <c r="L10">
        <v>0</v>
      </c>
      <c r="M10">
        <v>0</v>
      </c>
      <c r="N10">
        <f>IF(Table16789101213141524262829303132333435[[#This Row],[Actual]]=Table16789101213141524262829303132333435[[#This Row],[Classifer result]],1,0)</f>
        <v>1</v>
      </c>
      <c r="P10">
        <v>0</v>
      </c>
      <c r="Q10">
        <v>1</v>
      </c>
      <c r="R10">
        <f>IF(Table16789101213141524414452[[#This Row],[Actual]]=Table16789101213141524414452[[#This Row],[Classifer result]],1,0)</f>
        <v>0</v>
      </c>
      <c r="T10">
        <v>0</v>
      </c>
      <c r="U10">
        <v>1</v>
      </c>
    </row>
    <row r="11" spans="1:21" x14ac:dyDescent="0.25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IF(Table16789101213141517[[#This Row],[Actual]]=Table16789101213141517[[#This Row],[Classifer result]],1,0)</f>
        <v>0</v>
      </c>
      <c r="L11">
        <v>0</v>
      </c>
      <c r="M11">
        <v>0</v>
      </c>
      <c r="N11">
        <f>IF(Table16789101213141524262829303132333435[[#This Row],[Actual]]=Table16789101213141524262829303132333435[[#This Row],[Classifer result]],1,0)</f>
        <v>1</v>
      </c>
      <c r="P11">
        <v>0</v>
      </c>
      <c r="Q11">
        <v>0</v>
      </c>
      <c r="R11">
        <f>IF(Table16789101213141524414452[[#This Row],[Actual]]=Table16789101213141524414452[[#This Row],[Classifer result]],1,0)</f>
        <v>1</v>
      </c>
      <c r="T11">
        <v>1</v>
      </c>
      <c r="U11">
        <v>1</v>
      </c>
    </row>
    <row r="12" spans="1:21" x14ac:dyDescent="0.25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IF(Table16789101213141517[[#This Row],[Actual]]=Table16789101213141517[[#This Row],[Classifer result]],1,0)</f>
        <v>1</v>
      </c>
      <c r="L12">
        <v>0</v>
      </c>
      <c r="M12">
        <v>0</v>
      </c>
      <c r="N12">
        <f>IF(Table16789101213141524262829303132333435[[#This Row],[Actual]]=Table16789101213141524262829303132333435[[#This Row],[Classifer result]],1,0)</f>
        <v>1</v>
      </c>
      <c r="P12">
        <v>0</v>
      </c>
      <c r="Q12">
        <v>0</v>
      </c>
      <c r="R12">
        <f>IF(Table16789101213141524414452[[#This Row],[Actual]]=Table16789101213141524414452[[#This Row],[Classifer result]],1,0)</f>
        <v>1</v>
      </c>
      <c r="T12">
        <v>0</v>
      </c>
      <c r="U12">
        <v>0</v>
      </c>
    </row>
    <row r="13" spans="1:21" x14ac:dyDescent="0.25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IF(Table16789101213141517[[#This Row],[Actual]]=Table16789101213141517[[#This Row],[Classifer result]],1,0)</f>
        <v>1</v>
      </c>
      <c r="L13">
        <v>0</v>
      </c>
      <c r="M13">
        <v>0</v>
      </c>
      <c r="N13">
        <f>IF(Table16789101213141524262829303132333435[[#This Row],[Actual]]=Table16789101213141524262829303132333435[[#This Row],[Classifer result]],1,0)</f>
        <v>1</v>
      </c>
      <c r="P13">
        <v>0</v>
      </c>
      <c r="Q13">
        <v>0</v>
      </c>
      <c r="R13">
        <f>IF(Table16789101213141524414452[[#This Row],[Actual]]=Table16789101213141524414452[[#This Row],[Classifer result]],1,0)</f>
        <v>1</v>
      </c>
      <c r="T13">
        <v>0</v>
      </c>
      <c r="U13">
        <v>0</v>
      </c>
    </row>
    <row r="14" spans="1:21" x14ac:dyDescent="0.25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IF(Table16789101213141517[[#This Row],[Actual]]=Table16789101213141517[[#This Row],[Classifer result]],1,0)</f>
        <v>1</v>
      </c>
      <c r="L14">
        <v>0</v>
      </c>
      <c r="M14">
        <v>1</v>
      </c>
      <c r="N14">
        <f>IF(Table16789101213141524262829303132333435[[#This Row],[Actual]]=Table16789101213141524262829303132333435[[#This Row],[Classifer result]],1,0)</f>
        <v>0</v>
      </c>
      <c r="P14">
        <v>1</v>
      </c>
      <c r="Q14">
        <v>0</v>
      </c>
      <c r="R14">
        <f>IF(Table16789101213141524414452[[#This Row],[Actual]]=Table16789101213141524414452[[#This Row],[Classifer result]],1,0)</f>
        <v>0</v>
      </c>
      <c r="T14">
        <v>1</v>
      </c>
      <c r="U14">
        <v>0</v>
      </c>
    </row>
    <row r="15" spans="1:21" x14ac:dyDescent="0.25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IF(Table16789101213141517[[#This Row],[Actual]]=Table16789101213141517[[#This Row],[Classifer result]],1,0)</f>
        <v>0</v>
      </c>
      <c r="L15">
        <v>0</v>
      </c>
      <c r="M15">
        <v>0</v>
      </c>
      <c r="N15">
        <f>IF(Table16789101213141524262829303132333435[[#This Row],[Actual]]=Table16789101213141524262829303132333435[[#This Row],[Classifer result]],1,0)</f>
        <v>1</v>
      </c>
      <c r="P15">
        <v>0</v>
      </c>
      <c r="Q15">
        <v>0</v>
      </c>
      <c r="R15">
        <f>IF(Table16789101213141524414452[[#This Row],[Actual]]=Table16789101213141524414452[[#This Row],[Classifer result]],1,0)</f>
        <v>1</v>
      </c>
      <c r="T15">
        <v>1</v>
      </c>
      <c r="U15">
        <v>0</v>
      </c>
    </row>
    <row r="16" spans="1:21" x14ac:dyDescent="0.25">
      <c r="A16">
        <v>0</v>
      </c>
      <c r="B16">
        <v>1</v>
      </c>
      <c r="C16">
        <f t="shared" si="0"/>
        <v>0</v>
      </c>
      <c r="H16">
        <v>1</v>
      </c>
      <c r="I16">
        <v>0</v>
      </c>
      <c r="J16">
        <f>IF(Table16789101213141517[[#This Row],[Actual]]=Table16789101213141517[[#This Row],[Classifer result]],1,0)</f>
        <v>0</v>
      </c>
      <c r="P16">
        <v>0</v>
      </c>
      <c r="Q16">
        <v>1</v>
      </c>
      <c r="R16">
        <f>IF(Table16789101213141524414452[[#This Row],[Actual]]=Table16789101213141524414452[[#This Row],[Classifer result]],1,0)</f>
        <v>0</v>
      </c>
      <c r="T16">
        <v>1</v>
      </c>
      <c r="U16">
        <v>1</v>
      </c>
    </row>
    <row r="17" spans="1:21" x14ac:dyDescent="0.25">
      <c r="A17">
        <v>1</v>
      </c>
      <c r="B17">
        <v>0</v>
      </c>
      <c r="C17">
        <f t="shared" si="0"/>
        <v>0</v>
      </c>
      <c r="I17" t="s">
        <v>7</v>
      </c>
      <c r="J17" s="1">
        <f>SUM(Table16789101213141517[Result])/COUNT(Table16789101213141517[Result])</f>
        <v>0.5</v>
      </c>
      <c r="M17" t="s">
        <v>7</v>
      </c>
      <c r="N17" s="1">
        <f>SUM(Table16789101213141524262829303132333435[Result])/COUNT(Table16789101213141524262829303132333435[Result])</f>
        <v>0.69230769230769229</v>
      </c>
      <c r="Q17" t="s">
        <v>7</v>
      </c>
      <c r="R17" s="1">
        <f>SUM(Table16789101213141524414452[Result])/COUNT(Table16789101213141524414452[Result])</f>
        <v>0.5</v>
      </c>
      <c r="T17">
        <v>0</v>
      </c>
      <c r="U17">
        <v>0</v>
      </c>
    </row>
    <row r="18" spans="1:21" x14ac:dyDescent="0.25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25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25">
      <c r="A20">
        <v>0</v>
      </c>
      <c r="B20">
        <v>0</v>
      </c>
      <c r="C20">
        <f t="shared" si="0"/>
        <v>1</v>
      </c>
      <c r="T20">
        <v>0</v>
      </c>
      <c r="U20">
        <v>0</v>
      </c>
    </row>
    <row r="21" spans="1:21" x14ac:dyDescent="0.25">
      <c r="A21">
        <v>0</v>
      </c>
      <c r="B21">
        <v>0</v>
      </c>
      <c r="C21">
        <f t="shared" si="0"/>
        <v>1</v>
      </c>
      <c r="T21">
        <v>0</v>
      </c>
      <c r="U21">
        <v>0</v>
      </c>
    </row>
    <row r="22" spans="1:21" x14ac:dyDescent="0.25">
      <c r="A22">
        <v>0</v>
      </c>
      <c r="B22">
        <v>1</v>
      </c>
      <c r="C22">
        <f t="shared" si="0"/>
        <v>0</v>
      </c>
      <c r="T22">
        <v>1</v>
      </c>
      <c r="U22">
        <v>0</v>
      </c>
    </row>
    <row r="23" spans="1:21" x14ac:dyDescent="0.25">
      <c r="A23">
        <v>0</v>
      </c>
      <c r="B23">
        <v>1</v>
      </c>
      <c r="C23">
        <f t="shared" si="0"/>
        <v>0</v>
      </c>
      <c r="T23">
        <v>0</v>
      </c>
      <c r="U23">
        <v>0</v>
      </c>
    </row>
    <row r="24" spans="1:21" x14ac:dyDescent="0.25">
      <c r="T24">
        <v>0</v>
      </c>
      <c r="U24">
        <v>0</v>
      </c>
    </row>
    <row r="25" spans="1:21" x14ac:dyDescent="0.25">
      <c r="R25" t="s">
        <v>12</v>
      </c>
      <c r="T25">
        <v>0</v>
      </c>
      <c r="U25">
        <v>0</v>
      </c>
    </row>
    <row r="26" spans="1:21" x14ac:dyDescent="0.25">
      <c r="T26">
        <v>0</v>
      </c>
      <c r="U26">
        <v>0</v>
      </c>
    </row>
    <row r="27" spans="1:21" x14ac:dyDescent="0.25">
      <c r="R27">
        <v>0.2</v>
      </c>
      <c r="T27">
        <v>0</v>
      </c>
      <c r="U27">
        <v>1</v>
      </c>
    </row>
    <row r="28" spans="1:21" x14ac:dyDescent="0.25">
      <c r="T28">
        <v>0</v>
      </c>
      <c r="U28">
        <v>0</v>
      </c>
    </row>
    <row r="29" spans="1:21" x14ac:dyDescent="0.25">
      <c r="T29">
        <v>1</v>
      </c>
      <c r="U29">
        <v>1</v>
      </c>
    </row>
    <row r="30" spans="1:21" x14ac:dyDescent="0.25">
      <c r="R30" t="s">
        <v>13</v>
      </c>
      <c r="T30">
        <v>1</v>
      </c>
      <c r="U30">
        <v>0</v>
      </c>
    </row>
    <row r="31" spans="1:21" x14ac:dyDescent="0.25">
      <c r="T31">
        <v>0</v>
      </c>
      <c r="U31">
        <v>0</v>
      </c>
    </row>
    <row r="32" spans="1:21" x14ac:dyDescent="0.25">
      <c r="R32">
        <v>0.82609999999999995</v>
      </c>
      <c r="T32">
        <v>0</v>
      </c>
      <c r="U32">
        <v>1</v>
      </c>
    </row>
    <row r="33" spans="20:21" x14ac:dyDescent="0.25">
      <c r="T33">
        <v>0</v>
      </c>
      <c r="U33">
        <v>1</v>
      </c>
    </row>
    <row r="34" spans="20:21" x14ac:dyDescent="0.25">
      <c r="T34">
        <v>0</v>
      </c>
      <c r="U34">
        <v>1</v>
      </c>
    </row>
    <row r="35" spans="20:21" x14ac:dyDescent="0.25">
      <c r="T35">
        <v>0</v>
      </c>
      <c r="U35">
        <v>0</v>
      </c>
    </row>
    <row r="36" spans="20:21" x14ac:dyDescent="0.25">
      <c r="T36">
        <v>0</v>
      </c>
      <c r="U36">
        <v>1</v>
      </c>
    </row>
    <row r="37" spans="20:21" x14ac:dyDescent="0.25">
      <c r="T37">
        <v>0</v>
      </c>
      <c r="U37">
        <v>0</v>
      </c>
    </row>
    <row r="38" spans="20:21" x14ac:dyDescent="0.25">
      <c r="T38">
        <v>0</v>
      </c>
      <c r="U38">
        <v>0</v>
      </c>
    </row>
    <row r="39" spans="20:21" x14ac:dyDescent="0.25">
      <c r="T39">
        <v>0</v>
      </c>
      <c r="U39">
        <v>0</v>
      </c>
    </row>
    <row r="40" spans="20:21" x14ac:dyDescent="0.25">
      <c r="T40">
        <v>1</v>
      </c>
      <c r="U40">
        <v>0</v>
      </c>
    </row>
    <row r="41" spans="20:21" x14ac:dyDescent="0.25">
      <c r="T41">
        <v>0</v>
      </c>
      <c r="U41">
        <v>0</v>
      </c>
    </row>
    <row r="42" spans="20:21" x14ac:dyDescent="0.25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135-6E09-4BF7-8AB0-049C2580E4A8}">
  <dimension ref="A1:U42"/>
  <sheetViews>
    <sheetView topLeftCell="A16" workbookViewId="0">
      <selection activeCell="P31" sqref="P31"/>
    </sheetView>
  </sheetViews>
  <sheetFormatPr defaultRowHeight="15" x14ac:dyDescent="0.25"/>
  <sheetData>
    <row r="1" spans="1:21" x14ac:dyDescent="0.25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0.4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25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25">
      <c r="A3">
        <v>0</v>
      </c>
      <c r="B3">
        <v>1</v>
      </c>
      <c r="C3">
        <f t="shared" si="0"/>
        <v>0</v>
      </c>
      <c r="H3">
        <v>1</v>
      </c>
      <c r="I3">
        <v>0</v>
      </c>
      <c r="J3">
        <f>IF(Table1678910121314151718[[#This Row],[Actual]]=Table1678910121314151718[[#This Row],[Classifer result]],1,0)</f>
        <v>0</v>
      </c>
      <c r="L3">
        <v>0</v>
      </c>
      <c r="M3">
        <v>1</v>
      </c>
      <c r="N3">
        <f>IF(Table1678910121314152426282930313233343536[[#This Row],[Actual]]=Table1678910121314152426282930313233343536[[#This Row],[Classifer result]],1,0)</f>
        <v>0</v>
      </c>
      <c r="P3">
        <v>1</v>
      </c>
      <c r="Q3">
        <v>1</v>
      </c>
      <c r="R3">
        <f>IF(Table16789101213141524414453[[#This Row],[Actual]]=Table16789101213141524414453[[#This Row],[Classifer result]],1,0)</f>
        <v>1</v>
      </c>
      <c r="T3">
        <v>1</v>
      </c>
      <c r="U3">
        <v>1</v>
      </c>
    </row>
    <row r="4" spans="1:21" x14ac:dyDescent="0.25">
      <c r="A4">
        <v>0</v>
      </c>
      <c r="B4">
        <v>1</v>
      </c>
      <c r="C4">
        <f t="shared" si="0"/>
        <v>0</v>
      </c>
      <c r="H4">
        <v>1</v>
      </c>
      <c r="I4">
        <v>1</v>
      </c>
      <c r="J4">
        <f>IF(Table1678910121314151718[[#This Row],[Actual]]=Table1678910121314151718[[#This Row],[Classifer result]],1,0)</f>
        <v>1</v>
      </c>
      <c r="L4">
        <v>1</v>
      </c>
      <c r="M4">
        <v>0</v>
      </c>
      <c r="N4">
        <f>IF(Table1678910121314152426282930313233343536[[#This Row],[Actual]]=Table1678910121314152426282930313233343536[[#This Row],[Classifer result]],1,0)</f>
        <v>0</v>
      </c>
      <c r="P4">
        <v>1</v>
      </c>
      <c r="Q4">
        <v>0</v>
      </c>
      <c r="R4">
        <f>IF(Table16789101213141524414453[[#This Row],[Actual]]=Table16789101213141524414453[[#This Row],[Classifer result]],1,0)</f>
        <v>0</v>
      </c>
      <c r="T4">
        <v>1</v>
      </c>
      <c r="U4">
        <v>0</v>
      </c>
    </row>
    <row r="5" spans="1:21" x14ac:dyDescent="0.25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IF(Table1678910121314151718[[#This Row],[Actual]]=Table1678910121314151718[[#This Row],[Classifer result]],1,0)</f>
        <v>0</v>
      </c>
      <c r="L5">
        <v>1</v>
      </c>
      <c r="M5">
        <v>1</v>
      </c>
      <c r="N5">
        <f>IF(Table1678910121314152426282930313233343536[[#This Row],[Actual]]=Table1678910121314152426282930313233343536[[#This Row],[Classifer result]],1,0)</f>
        <v>1</v>
      </c>
      <c r="P5">
        <v>1</v>
      </c>
      <c r="Q5">
        <v>0</v>
      </c>
      <c r="R5">
        <f>IF(Table16789101213141524414453[[#This Row],[Actual]]=Table16789101213141524414453[[#This Row],[Classifer result]],1,0)</f>
        <v>0</v>
      </c>
      <c r="T5">
        <v>1</v>
      </c>
      <c r="U5">
        <v>0</v>
      </c>
    </row>
    <row r="6" spans="1:21" x14ac:dyDescent="0.25">
      <c r="A6">
        <v>0</v>
      </c>
      <c r="B6">
        <v>0</v>
      </c>
      <c r="C6">
        <f t="shared" si="0"/>
        <v>1</v>
      </c>
      <c r="H6">
        <v>1</v>
      </c>
      <c r="I6">
        <v>0</v>
      </c>
      <c r="J6">
        <f>IF(Table1678910121314151718[[#This Row],[Actual]]=Table1678910121314151718[[#This Row],[Classifer result]],1,0)</f>
        <v>0</v>
      </c>
      <c r="L6">
        <v>0</v>
      </c>
      <c r="M6">
        <v>1</v>
      </c>
      <c r="N6">
        <f>IF(Table1678910121314152426282930313233343536[[#This Row],[Actual]]=Table1678910121314152426282930313233343536[[#This Row],[Classifer result]],1,0)</f>
        <v>0</v>
      </c>
      <c r="P6">
        <v>1</v>
      </c>
      <c r="Q6">
        <v>1</v>
      </c>
      <c r="R6">
        <f>IF(Table16789101213141524414453[[#This Row],[Actual]]=Table16789101213141524414453[[#This Row],[Classifer result]],1,0)</f>
        <v>1</v>
      </c>
      <c r="T6">
        <v>0</v>
      </c>
      <c r="U6">
        <v>0</v>
      </c>
    </row>
    <row r="7" spans="1:21" x14ac:dyDescent="0.25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IF(Table1678910121314151718[[#This Row],[Actual]]=Table1678910121314151718[[#This Row],[Classifer result]],1,0)</f>
        <v>1</v>
      </c>
      <c r="L7">
        <v>1</v>
      </c>
      <c r="M7">
        <v>0</v>
      </c>
      <c r="N7">
        <f>IF(Table1678910121314152426282930313233343536[[#This Row],[Actual]]=Table1678910121314152426282930313233343536[[#This Row],[Classifer result]],1,0)</f>
        <v>0</v>
      </c>
      <c r="P7">
        <v>0</v>
      </c>
      <c r="Q7">
        <v>1</v>
      </c>
      <c r="R7">
        <f>IF(Table16789101213141524414453[[#This Row],[Actual]]=Table16789101213141524414453[[#This Row],[Classifer result]],1,0)</f>
        <v>0</v>
      </c>
      <c r="T7">
        <v>0</v>
      </c>
      <c r="U7">
        <v>1</v>
      </c>
    </row>
    <row r="8" spans="1:21" x14ac:dyDescent="0.25">
      <c r="A8">
        <v>0</v>
      </c>
      <c r="B8">
        <v>1</v>
      </c>
      <c r="C8">
        <f t="shared" si="0"/>
        <v>0</v>
      </c>
      <c r="H8">
        <v>0</v>
      </c>
      <c r="I8">
        <v>1</v>
      </c>
      <c r="J8">
        <f>IF(Table1678910121314151718[[#This Row],[Actual]]=Table1678910121314151718[[#This Row],[Classifer result]],1,0)</f>
        <v>0</v>
      </c>
      <c r="L8">
        <v>0</v>
      </c>
      <c r="M8">
        <v>0</v>
      </c>
      <c r="N8">
        <f>IF(Table1678910121314152426282930313233343536[[#This Row],[Actual]]=Table1678910121314152426282930313233343536[[#This Row],[Classifer result]],1,0)</f>
        <v>1</v>
      </c>
      <c r="P8">
        <v>1</v>
      </c>
      <c r="Q8">
        <v>1</v>
      </c>
      <c r="R8">
        <f>IF(Table16789101213141524414453[[#This Row],[Actual]]=Table16789101213141524414453[[#This Row],[Classifer result]],1,0)</f>
        <v>1</v>
      </c>
      <c r="T8">
        <v>1</v>
      </c>
      <c r="U8">
        <v>1</v>
      </c>
    </row>
    <row r="9" spans="1:21" x14ac:dyDescent="0.25">
      <c r="A9">
        <v>0</v>
      </c>
      <c r="B9">
        <v>0</v>
      </c>
      <c r="C9">
        <f t="shared" si="0"/>
        <v>1</v>
      </c>
      <c r="H9">
        <v>1</v>
      </c>
      <c r="I9">
        <v>1</v>
      </c>
      <c r="J9">
        <f>IF(Table1678910121314151718[[#This Row],[Actual]]=Table1678910121314151718[[#This Row],[Classifer result]],1,0)</f>
        <v>1</v>
      </c>
      <c r="L9">
        <v>1</v>
      </c>
      <c r="M9">
        <v>0</v>
      </c>
      <c r="N9">
        <f>IF(Table1678910121314152426282930313233343536[[#This Row],[Actual]]=Table1678910121314152426282930313233343536[[#This Row],[Classifer result]],1,0)</f>
        <v>0</v>
      </c>
      <c r="P9">
        <v>1</v>
      </c>
      <c r="Q9">
        <v>0</v>
      </c>
      <c r="R9">
        <f>IF(Table16789101213141524414453[[#This Row],[Actual]]=Table16789101213141524414453[[#This Row],[Classifer result]],1,0)</f>
        <v>0</v>
      </c>
      <c r="T9">
        <v>1</v>
      </c>
      <c r="U9">
        <v>1</v>
      </c>
    </row>
    <row r="10" spans="1:21" x14ac:dyDescent="0.25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IF(Table1678910121314151718[[#This Row],[Actual]]=Table1678910121314151718[[#This Row],[Classifer result]],1,0)</f>
        <v>1</v>
      </c>
      <c r="L10">
        <v>0</v>
      </c>
      <c r="M10">
        <v>0</v>
      </c>
      <c r="N10">
        <f>IF(Table1678910121314152426282930313233343536[[#This Row],[Actual]]=Table1678910121314152426282930313233343536[[#This Row],[Classifer result]],1,0)</f>
        <v>1</v>
      </c>
      <c r="P10">
        <v>1</v>
      </c>
      <c r="Q10">
        <v>1</v>
      </c>
      <c r="R10">
        <f>IF(Table16789101213141524414453[[#This Row],[Actual]]=Table16789101213141524414453[[#This Row],[Classifer result]],1,0)</f>
        <v>1</v>
      </c>
      <c r="T10">
        <v>1</v>
      </c>
      <c r="U10">
        <v>1</v>
      </c>
    </row>
    <row r="11" spans="1:21" x14ac:dyDescent="0.25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IF(Table1678910121314151718[[#This Row],[Actual]]=Table1678910121314151718[[#This Row],[Classifer result]],1,0)</f>
        <v>1</v>
      </c>
      <c r="L11">
        <v>0</v>
      </c>
      <c r="M11">
        <v>0</v>
      </c>
      <c r="N11">
        <f>IF(Table1678910121314152426282930313233343536[[#This Row],[Actual]]=Table1678910121314152426282930313233343536[[#This Row],[Classifer result]],1,0)</f>
        <v>1</v>
      </c>
      <c r="P11">
        <v>0</v>
      </c>
      <c r="Q11">
        <v>0</v>
      </c>
      <c r="R11">
        <f>IF(Table16789101213141524414453[[#This Row],[Actual]]=Table16789101213141524414453[[#This Row],[Classifer result]],1,0)</f>
        <v>1</v>
      </c>
      <c r="T11">
        <v>1</v>
      </c>
      <c r="U11">
        <v>1</v>
      </c>
    </row>
    <row r="12" spans="1:21" x14ac:dyDescent="0.25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IF(Table1678910121314151718[[#This Row],[Actual]]=Table1678910121314151718[[#This Row],[Classifer result]],1,0)</f>
        <v>1</v>
      </c>
      <c r="L12">
        <v>1</v>
      </c>
      <c r="M12">
        <v>0</v>
      </c>
      <c r="N12">
        <f>IF(Table1678910121314152426282930313233343536[[#This Row],[Actual]]=Table1678910121314152426282930313233343536[[#This Row],[Classifer result]],1,0)</f>
        <v>0</v>
      </c>
      <c r="P12">
        <v>1</v>
      </c>
      <c r="Q12">
        <v>0</v>
      </c>
      <c r="R12">
        <f>IF(Table16789101213141524414453[[#This Row],[Actual]]=Table16789101213141524414453[[#This Row],[Classifer result]],1,0)</f>
        <v>0</v>
      </c>
      <c r="T12">
        <v>1</v>
      </c>
      <c r="U12">
        <v>0</v>
      </c>
    </row>
    <row r="13" spans="1:21" x14ac:dyDescent="0.25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IF(Table1678910121314151718[[#This Row],[Actual]]=Table1678910121314151718[[#This Row],[Classifer result]],1,0)</f>
        <v>0</v>
      </c>
      <c r="L13">
        <v>1</v>
      </c>
      <c r="M13">
        <v>0</v>
      </c>
      <c r="N13">
        <f>IF(Table1678910121314152426282930313233343536[[#This Row],[Actual]]=Table1678910121314152426282930313233343536[[#This Row],[Classifer result]],1,0)</f>
        <v>0</v>
      </c>
      <c r="P13">
        <v>0</v>
      </c>
      <c r="Q13">
        <v>0</v>
      </c>
      <c r="R13">
        <f>IF(Table16789101213141524414453[[#This Row],[Actual]]=Table16789101213141524414453[[#This Row],[Classifer result]],1,0)</f>
        <v>1</v>
      </c>
      <c r="T13">
        <v>1</v>
      </c>
      <c r="U13">
        <v>0</v>
      </c>
    </row>
    <row r="14" spans="1:21" x14ac:dyDescent="0.25">
      <c r="A14">
        <v>0</v>
      </c>
      <c r="B14">
        <v>1</v>
      </c>
      <c r="C14">
        <f t="shared" si="0"/>
        <v>0</v>
      </c>
      <c r="H14">
        <v>1</v>
      </c>
      <c r="I14">
        <v>0</v>
      </c>
      <c r="J14">
        <f>IF(Table1678910121314151718[[#This Row],[Actual]]=Table1678910121314151718[[#This Row],[Classifer result]],1,0)</f>
        <v>0</v>
      </c>
      <c r="L14">
        <v>1</v>
      </c>
      <c r="M14">
        <v>1</v>
      </c>
      <c r="N14">
        <f>IF(Table1678910121314152426282930313233343536[[#This Row],[Actual]]=Table1678910121314152426282930313233343536[[#This Row],[Classifer result]],1,0)</f>
        <v>1</v>
      </c>
      <c r="P14">
        <v>1</v>
      </c>
      <c r="Q14">
        <v>0</v>
      </c>
      <c r="R14">
        <f>IF(Table16789101213141524414453[[#This Row],[Actual]]=Table16789101213141524414453[[#This Row],[Classifer result]],1,0)</f>
        <v>0</v>
      </c>
      <c r="T14">
        <v>1</v>
      </c>
      <c r="U14">
        <v>0</v>
      </c>
    </row>
    <row r="15" spans="1:21" x14ac:dyDescent="0.25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IF(Table1678910121314151718[[#This Row],[Actual]]=Table1678910121314151718[[#This Row],[Classifer result]],1,0)</f>
        <v>0</v>
      </c>
      <c r="L15">
        <v>0</v>
      </c>
      <c r="M15">
        <v>0</v>
      </c>
      <c r="N15">
        <f>IF(Table1678910121314152426282930313233343536[[#This Row],[Actual]]=Table1678910121314152426282930313233343536[[#This Row],[Classifer result]],1,0)</f>
        <v>1</v>
      </c>
      <c r="P15">
        <v>1</v>
      </c>
      <c r="Q15">
        <v>0</v>
      </c>
      <c r="R15">
        <f>IF(Table16789101213141524414453[[#This Row],[Actual]]=Table16789101213141524414453[[#This Row],[Classifer result]],1,0)</f>
        <v>0</v>
      </c>
      <c r="T15">
        <v>1</v>
      </c>
      <c r="U15">
        <v>0</v>
      </c>
    </row>
    <row r="16" spans="1:21" x14ac:dyDescent="0.25">
      <c r="H16">
        <v>1</v>
      </c>
      <c r="I16">
        <v>0</v>
      </c>
      <c r="J16">
        <f>IF(Table1678910121314151718[[#This Row],[Actual]]=Table1678910121314151718[[#This Row],[Classifer result]],1,0)</f>
        <v>0</v>
      </c>
      <c r="P16">
        <v>1</v>
      </c>
      <c r="Q16">
        <v>1</v>
      </c>
      <c r="R16">
        <f>IF(Table16789101213141524414453[[#This Row],[Actual]]=Table16789101213141524414453[[#This Row],[Classifer result]],1,0)</f>
        <v>1</v>
      </c>
      <c r="T16">
        <v>0</v>
      </c>
      <c r="U16">
        <v>1</v>
      </c>
    </row>
    <row r="17" spans="9:21" x14ac:dyDescent="0.25">
      <c r="I17" t="s">
        <v>7</v>
      </c>
      <c r="J17" s="1">
        <f>SUM(Table1678910121314151718[Result])/COUNT(Table1678910121314151718[Result])</f>
        <v>0.42857142857142855</v>
      </c>
      <c r="M17" t="s">
        <v>7</v>
      </c>
      <c r="N17" s="1">
        <f>SUM(Table1678910121314152426282930313233343536[Result])/COUNT(Table1678910121314152426282930313233343536[Result])</f>
        <v>0.46153846153846156</v>
      </c>
      <c r="Q17" t="s">
        <v>7</v>
      </c>
      <c r="R17" s="1">
        <f>SUM(Table16789101213141524414453[Result])/COUNT(Table16789101213141524414453[Result])</f>
        <v>0.5</v>
      </c>
      <c r="T17">
        <v>1</v>
      </c>
      <c r="U17">
        <v>0</v>
      </c>
    </row>
    <row r="18" spans="9:21" x14ac:dyDescent="0.25">
      <c r="T18">
        <v>1</v>
      </c>
      <c r="U18">
        <v>1</v>
      </c>
    </row>
    <row r="19" spans="9:21" x14ac:dyDescent="0.25">
      <c r="T19">
        <v>0</v>
      </c>
      <c r="U19">
        <v>1</v>
      </c>
    </row>
    <row r="20" spans="9:21" x14ac:dyDescent="0.25">
      <c r="T20">
        <v>1</v>
      </c>
      <c r="U20">
        <v>0</v>
      </c>
    </row>
    <row r="21" spans="9:21" x14ac:dyDescent="0.25">
      <c r="T21">
        <v>0</v>
      </c>
      <c r="U21">
        <v>0</v>
      </c>
    </row>
    <row r="22" spans="9:21" x14ac:dyDescent="0.25">
      <c r="T22">
        <v>1</v>
      </c>
      <c r="U22">
        <v>0</v>
      </c>
    </row>
    <row r="23" spans="9:21" x14ac:dyDescent="0.25">
      <c r="N23" t="s">
        <v>12</v>
      </c>
      <c r="T23">
        <v>0</v>
      </c>
      <c r="U23">
        <v>0</v>
      </c>
    </row>
    <row r="24" spans="9:21" x14ac:dyDescent="0.25">
      <c r="T24">
        <v>0</v>
      </c>
      <c r="U24">
        <v>0</v>
      </c>
    </row>
    <row r="25" spans="9:21" x14ac:dyDescent="0.25">
      <c r="N25">
        <v>0.75</v>
      </c>
      <c r="T25">
        <v>1</v>
      </c>
      <c r="U25">
        <v>0</v>
      </c>
    </row>
    <row r="26" spans="9:21" x14ac:dyDescent="0.25">
      <c r="T26">
        <v>1</v>
      </c>
      <c r="U26">
        <v>0</v>
      </c>
    </row>
    <row r="27" spans="9:21" x14ac:dyDescent="0.25">
      <c r="T27">
        <v>1</v>
      </c>
      <c r="U27">
        <v>1</v>
      </c>
    </row>
    <row r="28" spans="9:21" x14ac:dyDescent="0.25">
      <c r="N28" t="s">
        <v>13</v>
      </c>
      <c r="T28">
        <v>0</v>
      </c>
      <c r="U28">
        <v>0</v>
      </c>
    </row>
    <row r="29" spans="9:21" x14ac:dyDescent="0.25">
      <c r="T29">
        <v>1</v>
      </c>
      <c r="U29">
        <v>1</v>
      </c>
    </row>
    <row r="30" spans="9:21" x14ac:dyDescent="0.25">
      <c r="N30">
        <v>0.28000000000000003</v>
      </c>
      <c r="T30">
        <v>1</v>
      </c>
      <c r="U30">
        <v>0</v>
      </c>
    </row>
    <row r="31" spans="9:21" x14ac:dyDescent="0.25">
      <c r="T31">
        <v>1</v>
      </c>
      <c r="U31">
        <v>0</v>
      </c>
    </row>
    <row r="32" spans="9:21" x14ac:dyDescent="0.25">
      <c r="T32">
        <v>1</v>
      </c>
      <c r="U32">
        <v>1</v>
      </c>
    </row>
    <row r="33" spans="20:21" x14ac:dyDescent="0.25">
      <c r="T33">
        <v>0</v>
      </c>
      <c r="U33">
        <v>1</v>
      </c>
    </row>
    <row r="34" spans="20:21" x14ac:dyDescent="0.25">
      <c r="T34">
        <v>1</v>
      </c>
      <c r="U34">
        <v>1</v>
      </c>
    </row>
    <row r="35" spans="20:21" x14ac:dyDescent="0.25">
      <c r="T35">
        <v>1</v>
      </c>
      <c r="U35">
        <v>0</v>
      </c>
    </row>
    <row r="36" spans="20:21" x14ac:dyDescent="0.25">
      <c r="T36">
        <v>1</v>
      </c>
      <c r="U36">
        <v>1</v>
      </c>
    </row>
    <row r="37" spans="20:21" x14ac:dyDescent="0.25">
      <c r="T37">
        <v>0</v>
      </c>
      <c r="U37">
        <v>0</v>
      </c>
    </row>
    <row r="38" spans="20:21" x14ac:dyDescent="0.25">
      <c r="T38">
        <v>1</v>
      </c>
      <c r="U38">
        <v>0</v>
      </c>
    </row>
    <row r="39" spans="20:21" x14ac:dyDescent="0.25">
      <c r="T39">
        <v>0</v>
      </c>
      <c r="U39">
        <v>0</v>
      </c>
    </row>
    <row r="40" spans="20:21" x14ac:dyDescent="0.25">
      <c r="T40">
        <v>1</v>
      </c>
      <c r="U40">
        <v>0</v>
      </c>
    </row>
    <row r="41" spans="20:21" x14ac:dyDescent="0.25">
      <c r="T41">
        <v>1</v>
      </c>
      <c r="U41">
        <v>0</v>
      </c>
    </row>
    <row r="42" spans="20:21" x14ac:dyDescent="0.25">
      <c r="T42">
        <v>1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4BE8-BD65-4905-82BE-4ACEF43A6E72}">
  <dimension ref="A2:B15"/>
  <sheetViews>
    <sheetView workbookViewId="0">
      <selection activeCell="F12" sqref="F12:F13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  <row r="10" spans="1:2" x14ac:dyDescent="0.25">
      <c r="A10">
        <v>0</v>
      </c>
      <c r="B10">
        <v>1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7EA-7AE2-48BA-8CF6-8C95609BD260}">
  <dimension ref="A1:N42"/>
  <sheetViews>
    <sheetView topLeftCell="A13" workbookViewId="0">
      <selection activeCell="L22" sqref="L22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0</v>
      </c>
      <c r="N2">
        <v>0</v>
      </c>
    </row>
    <row r="3" spans="1:14" x14ac:dyDescent="0.25">
      <c r="A3">
        <v>0</v>
      </c>
      <c r="B3">
        <v>0</v>
      </c>
      <c r="C3">
        <f>IF(Table161920[[#This Row],[Actual]]=Table161920[[#This Row],[Classifer result]],1,0)</f>
        <v>1</v>
      </c>
      <c r="E3">
        <v>0</v>
      </c>
      <c r="F3">
        <v>1</v>
      </c>
      <c r="G3">
        <f>IF(Table16789101213141524263738[[#This Row],[Actual]]=Table16789101213141524263738[[#This Row],[Classifer result]],1,0)</f>
        <v>0</v>
      </c>
      <c r="I3">
        <v>0</v>
      </c>
      <c r="J3">
        <v>1</v>
      </c>
      <c r="K3">
        <f>IF(Table14254255[[#This Row],[Actual]]=Table14254255[[#This Row],[Classifer result]],1,0)</f>
        <v>0</v>
      </c>
      <c r="M3">
        <v>0</v>
      </c>
      <c r="N3">
        <v>1</v>
      </c>
    </row>
    <row r="4" spans="1:14" x14ac:dyDescent="0.25">
      <c r="A4">
        <v>0</v>
      </c>
      <c r="B4">
        <v>1</v>
      </c>
      <c r="C4">
        <f>IF(Table161920[[#This Row],[Actual]]=Table161920[[#This Row],[Classifer result]],1,0)</f>
        <v>0</v>
      </c>
      <c r="E4">
        <v>0</v>
      </c>
      <c r="F4">
        <v>0</v>
      </c>
      <c r="G4">
        <f>IF(Table16789101213141524263738[[#This Row],[Actual]]=Table16789101213141524263738[[#This Row],[Classifer result]],1,0)</f>
        <v>1</v>
      </c>
      <c r="I4">
        <v>0</v>
      </c>
      <c r="J4">
        <v>0</v>
      </c>
      <c r="K4">
        <f>IF(Table14254255[[#This Row],[Actual]]=Table14254255[[#This Row],[Classifer result]],1,0)</f>
        <v>1</v>
      </c>
      <c r="M4">
        <v>0</v>
      </c>
      <c r="N4">
        <v>0</v>
      </c>
    </row>
    <row r="5" spans="1:14" x14ac:dyDescent="0.25">
      <c r="A5">
        <v>0</v>
      </c>
      <c r="B5">
        <v>0</v>
      </c>
      <c r="C5">
        <f>IF(Table161920[[#This Row],[Actual]]=Table161920[[#This Row],[Classifer result]],1,0)</f>
        <v>1</v>
      </c>
      <c r="E5">
        <v>0</v>
      </c>
      <c r="F5">
        <v>1</v>
      </c>
      <c r="G5">
        <f>IF(Table16789101213141524263738[[#This Row],[Actual]]=Table16789101213141524263738[[#This Row],[Classifer result]],1,0)</f>
        <v>0</v>
      </c>
      <c r="I5">
        <v>0</v>
      </c>
      <c r="J5">
        <v>0</v>
      </c>
      <c r="K5">
        <f>IF(Table14254255[[#This Row],[Actual]]=Table14254255[[#This Row],[Classifer result]],1,0)</f>
        <v>1</v>
      </c>
      <c r="M5">
        <v>0</v>
      </c>
      <c r="N5">
        <v>0</v>
      </c>
    </row>
    <row r="6" spans="1:14" x14ac:dyDescent="0.25">
      <c r="A6">
        <v>0</v>
      </c>
      <c r="B6">
        <v>0</v>
      </c>
      <c r="C6">
        <f>IF(Table161920[[#This Row],[Actual]]=Table161920[[#This Row],[Classifer result]],1,0)</f>
        <v>1</v>
      </c>
      <c r="E6">
        <v>0</v>
      </c>
      <c r="F6">
        <v>1</v>
      </c>
      <c r="G6">
        <f>IF(Table16789101213141524263738[[#This Row],[Actual]]=Table16789101213141524263738[[#This Row],[Classifer result]],1,0)</f>
        <v>0</v>
      </c>
      <c r="I6">
        <v>0</v>
      </c>
      <c r="J6">
        <v>1</v>
      </c>
      <c r="K6">
        <f>IF(Table14254255[[#This Row],[Actual]]=Table14254255[[#This Row],[Classifer result]],1,0)</f>
        <v>0</v>
      </c>
      <c r="M6">
        <v>0</v>
      </c>
      <c r="N6">
        <v>0</v>
      </c>
    </row>
    <row r="7" spans="1:14" x14ac:dyDescent="0.25">
      <c r="A7">
        <v>0</v>
      </c>
      <c r="B7">
        <v>0</v>
      </c>
      <c r="C7">
        <f>IF(Table161920[[#This Row],[Actual]]=Table161920[[#This Row],[Classifer result]],1,0)</f>
        <v>1</v>
      </c>
      <c r="E7">
        <v>0</v>
      </c>
      <c r="F7">
        <v>0</v>
      </c>
      <c r="G7">
        <f>IF(Table16789101213141524263738[[#This Row],[Actual]]=Table16789101213141524263738[[#This Row],[Classifer result]],1,0)</f>
        <v>1</v>
      </c>
      <c r="I7">
        <v>0</v>
      </c>
      <c r="J7">
        <v>1</v>
      </c>
      <c r="K7">
        <f>IF(Table14254255[[#This Row],[Actual]]=Table14254255[[#This Row],[Classifer result]],1,0)</f>
        <v>0</v>
      </c>
      <c r="M7">
        <v>0</v>
      </c>
      <c r="N7">
        <v>1</v>
      </c>
    </row>
    <row r="8" spans="1:14" x14ac:dyDescent="0.25">
      <c r="A8">
        <v>0</v>
      </c>
      <c r="B8">
        <v>1</v>
      </c>
      <c r="C8">
        <f>IF(Table161920[[#This Row],[Actual]]=Table161920[[#This Row],[Classifer result]],1,0)</f>
        <v>0</v>
      </c>
      <c r="E8">
        <v>0</v>
      </c>
      <c r="F8">
        <v>0</v>
      </c>
      <c r="G8">
        <f>IF(Table16789101213141524263738[[#This Row],[Actual]]=Table16789101213141524263738[[#This Row],[Classifer result]],1,0)</f>
        <v>1</v>
      </c>
      <c r="I8">
        <v>0</v>
      </c>
      <c r="J8">
        <v>1</v>
      </c>
      <c r="K8">
        <f>IF(Table14254255[[#This Row],[Actual]]=Table14254255[[#This Row],[Classifer result]],1,0)</f>
        <v>0</v>
      </c>
      <c r="M8">
        <v>0</v>
      </c>
      <c r="N8">
        <v>1</v>
      </c>
    </row>
    <row r="9" spans="1:14" x14ac:dyDescent="0.25">
      <c r="A9">
        <v>0</v>
      </c>
      <c r="B9">
        <v>1</v>
      </c>
      <c r="C9">
        <f>IF(Table161920[[#This Row],[Actual]]=Table161920[[#This Row],[Classifer result]],1,0)</f>
        <v>0</v>
      </c>
      <c r="E9">
        <v>0</v>
      </c>
      <c r="F9">
        <v>0</v>
      </c>
      <c r="G9">
        <f>IF(Table16789101213141524263738[[#This Row],[Actual]]=Table16789101213141524263738[[#This Row],[Classifer result]],1,0)</f>
        <v>1</v>
      </c>
      <c r="I9">
        <v>0</v>
      </c>
      <c r="J9">
        <v>0</v>
      </c>
      <c r="K9">
        <f>IF(Table14254255[[#This Row],[Actual]]=Table14254255[[#This Row],[Classifer result]],1,0)</f>
        <v>1</v>
      </c>
      <c r="M9">
        <v>0</v>
      </c>
      <c r="N9">
        <v>1</v>
      </c>
    </row>
    <row r="10" spans="1:14" x14ac:dyDescent="0.25">
      <c r="A10">
        <v>0</v>
      </c>
      <c r="B10">
        <v>1</v>
      </c>
      <c r="C10">
        <f>IF(Table161920[[#This Row],[Actual]]=Table161920[[#This Row],[Classifer result]],1,0)</f>
        <v>0</v>
      </c>
      <c r="E10">
        <v>0</v>
      </c>
      <c r="F10">
        <v>0</v>
      </c>
      <c r="G10">
        <f>IF(Table16789101213141524263738[[#This Row],[Actual]]=Table16789101213141524263738[[#This Row],[Classifer result]],1,0)</f>
        <v>1</v>
      </c>
      <c r="I10">
        <v>0</v>
      </c>
      <c r="J10">
        <v>1</v>
      </c>
      <c r="K10">
        <f>IF(Table14254255[[#This Row],[Actual]]=Table14254255[[#This Row],[Classifer result]],1,0)</f>
        <v>0</v>
      </c>
      <c r="M10">
        <v>0</v>
      </c>
      <c r="N10">
        <v>1</v>
      </c>
    </row>
    <row r="11" spans="1:14" x14ac:dyDescent="0.25">
      <c r="A11">
        <v>0</v>
      </c>
      <c r="B11">
        <v>1</v>
      </c>
      <c r="C11">
        <f>IF(Table161920[[#This Row],[Actual]]=Table161920[[#This Row],[Classifer result]],1,0)</f>
        <v>0</v>
      </c>
      <c r="E11">
        <v>0</v>
      </c>
      <c r="F11">
        <v>0</v>
      </c>
      <c r="G11">
        <f>IF(Table16789101213141524263738[[#This Row],[Actual]]=Table16789101213141524263738[[#This Row],[Classifer result]],1,0)</f>
        <v>1</v>
      </c>
      <c r="I11">
        <v>0</v>
      </c>
      <c r="J11">
        <v>0</v>
      </c>
      <c r="K11">
        <f>IF(Table14254255[[#This Row],[Actual]]=Table14254255[[#This Row],[Classifer result]],1,0)</f>
        <v>1</v>
      </c>
      <c r="M11">
        <v>0</v>
      </c>
      <c r="N11">
        <v>1</v>
      </c>
    </row>
    <row r="12" spans="1:14" x14ac:dyDescent="0.25">
      <c r="A12">
        <v>0</v>
      </c>
      <c r="B12">
        <v>1</v>
      </c>
      <c r="C12">
        <f>IF(Table161920[[#This Row],[Actual]]=Table161920[[#This Row],[Classifer result]],1,0)</f>
        <v>0</v>
      </c>
      <c r="E12">
        <v>0</v>
      </c>
      <c r="F12">
        <v>0</v>
      </c>
      <c r="G12">
        <f>IF(Table16789101213141524263738[[#This Row],[Actual]]=Table16789101213141524263738[[#This Row],[Classifer result]],1,0)</f>
        <v>1</v>
      </c>
      <c r="I12">
        <v>0</v>
      </c>
      <c r="J12">
        <v>0</v>
      </c>
      <c r="K12">
        <f>IF(Table14254255[[#This Row],[Actual]]=Table14254255[[#This Row],[Classifer result]],1,0)</f>
        <v>1</v>
      </c>
      <c r="M12">
        <v>0</v>
      </c>
      <c r="N12">
        <v>0</v>
      </c>
    </row>
    <row r="13" spans="1:14" x14ac:dyDescent="0.25">
      <c r="A13">
        <v>0</v>
      </c>
      <c r="B13">
        <v>0</v>
      </c>
      <c r="C13">
        <f>IF(Table161920[[#This Row],[Actual]]=Table161920[[#This Row],[Classifer result]],1,0)</f>
        <v>1</v>
      </c>
      <c r="E13">
        <v>0</v>
      </c>
      <c r="F13">
        <v>0</v>
      </c>
      <c r="G13">
        <f>IF(Table16789101213141524263738[[#This Row],[Actual]]=Table16789101213141524263738[[#This Row],[Classifer result]],1,0)</f>
        <v>1</v>
      </c>
      <c r="I13">
        <v>0</v>
      </c>
      <c r="J13">
        <v>0</v>
      </c>
      <c r="K13">
        <f>IF(Table14254255[[#This Row],[Actual]]=Table14254255[[#This Row],[Classifer result]],1,0)</f>
        <v>1</v>
      </c>
      <c r="M13">
        <v>0</v>
      </c>
      <c r="N13">
        <v>0</v>
      </c>
    </row>
    <row r="14" spans="1:14" x14ac:dyDescent="0.25">
      <c r="A14">
        <v>0</v>
      </c>
      <c r="B14">
        <v>0</v>
      </c>
      <c r="C14">
        <f>IF(Table161920[[#This Row],[Actual]]=Table161920[[#This Row],[Classifer result]],1,0)</f>
        <v>1</v>
      </c>
      <c r="E14">
        <v>0</v>
      </c>
      <c r="F14">
        <v>1</v>
      </c>
      <c r="G14">
        <f>IF(Table16789101213141524263738[[#This Row],[Actual]]=Table16789101213141524263738[[#This Row],[Classifer result]],1,0)</f>
        <v>0</v>
      </c>
      <c r="I14">
        <v>0</v>
      </c>
      <c r="J14">
        <v>0</v>
      </c>
      <c r="K14">
        <f>IF(Table14254255[[#This Row],[Actual]]=Table14254255[[#This Row],[Classifer result]],1,0)</f>
        <v>1</v>
      </c>
      <c r="M14">
        <v>0</v>
      </c>
      <c r="N14">
        <v>0</v>
      </c>
    </row>
    <row r="15" spans="1:14" x14ac:dyDescent="0.25">
      <c r="A15">
        <v>0</v>
      </c>
      <c r="B15">
        <v>0</v>
      </c>
      <c r="C15">
        <f>IF(Table161920[[#This Row],[Actual]]=Table161920[[#This Row],[Classifer result]],1,0)</f>
        <v>1</v>
      </c>
      <c r="E15">
        <v>0</v>
      </c>
      <c r="F15">
        <v>0</v>
      </c>
      <c r="G15">
        <f>IF(Table16789101213141524263738[[#This Row],[Actual]]=Table16789101213141524263738[[#This Row],[Classifer result]],1,0)</f>
        <v>1</v>
      </c>
      <c r="I15">
        <v>0</v>
      </c>
      <c r="J15">
        <v>0</v>
      </c>
      <c r="K15">
        <f>IF(Table14254255[[#This Row],[Actual]]=Table14254255[[#This Row],[Classifer result]],1,0)</f>
        <v>1</v>
      </c>
      <c r="M15">
        <v>0</v>
      </c>
      <c r="N15">
        <v>0</v>
      </c>
    </row>
    <row r="16" spans="1:14" x14ac:dyDescent="0.25">
      <c r="A16">
        <v>0</v>
      </c>
      <c r="B16">
        <v>0</v>
      </c>
      <c r="C16">
        <f>IF(Table161920[[#This Row],[Actual]]=Table161920[[#This Row],[Classifer result]],1,0)</f>
        <v>1</v>
      </c>
      <c r="I16">
        <v>0</v>
      </c>
      <c r="J16">
        <v>1</v>
      </c>
      <c r="K16">
        <f>IF(Table14254255[[#This Row],[Actual]]=Table14254255[[#This Row],[Classifer result]],1,0)</f>
        <v>0</v>
      </c>
      <c r="M16">
        <v>0</v>
      </c>
      <c r="N16">
        <v>1</v>
      </c>
    </row>
    <row r="17" spans="2:14" x14ac:dyDescent="0.25">
      <c r="B17" t="s">
        <v>7</v>
      </c>
      <c r="C17" s="1">
        <f>SUM(Table161920[Result])/COUNT(Table161920[Result])</f>
        <v>0.5714285714285714</v>
      </c>
      <c r="F17" t="s">
        <v>7</v>
      </c>
      <c r="G17" s="1">
        <f>SUM(Table16789101213141524263738[Result])/COUNT(Table16789101213141524263738[Result])</f>
        <v>0.69230769230769229</v>
      </c>
      <c r="J17" t="s">
        <v>7</v>
      </c>
      <c r="K17" s="1">
        <f>SUM(Table1[Result])/COUNT(Table1[Result])</f>
        <v>0.5</v>
      </c>
      <c r="M17">
        <v>0</v>
      </c>
      <c r="N17">
        <v>0</v>
      </c>
    </row>
    <row r="18" spans="2:14" x14ac:dyDescent="0.25">
      <c r="M18">
        <v>0</v>
      </c>
      <c r="N18">
        <v>1</v>
      </c>
    </row>
    <row r="19" spans="2:14" x14ac:dyDescent="0.25">
      <c r="M19">
        <v>0</v>
      </c>
      <c r="N19">
        <v>1</v>
      </c>
    </row>
    <row r="20" spans="2:14" x14ac:dyDescent="0.25">
      <c r="M20">
        <v>0</v>
      </c>
      <c r="N20">
        <v>0</v>
      </c>
    </row>
    <row r="21" spans="2:14" x14ac:dyDescent="0.25">
      <c r="J21" t="s">
        <v>12</v>
      </c>
      <c r="M21">
        <v>0</v>
      </c>
      <c r="N21">
        <v>0</v>
      </c>
    </row>
    <row r="22" spans="2:14" x14ac:dyDescent="0.25">
      <c r="M22">
        <v>0</v>
      </c>
      <c r="N22">
        <v>0</v>
      </c>
    </row>
    <row r="23" spans="2:14" x14ac:dyDescent="0.25">
      <c r="J23">
        <v>0</v>
      </c>
      <c r="M23">
        <v>0</v>
      </c>
      <c r="N23">
        <v>0</v>
      </c>
    </row>
    <row r="24" spans="2:14" x14ac:dyDescent="0.25">
      <c r="M24">
        <v>0</v>
      </c>
      <c r="N24">
        <v>0</v>
      </c>
    </row>
    <row r="25" spans="2:14" x14ac:dyDescent="0.25">
      <c r="M25">
        <v>0</v>
      </c>
      <c r="N25">
        <v>0</v>
      </c>
    </row>
    <row r="26" spans="2:14" x14ac:dyDescent="0.25">
      <c r="J26" t="s">
        <v>13</v>
      </c>
      <c r="M26">
        <v>0</v>
      </c>
      <c r="N26">
        <v>0</v>
      </c>
    </row>
    <row r="27" spans="2:14" x14ac:dyDescent="0.25">
      <c r="M27">
        <v>0</v>
      </c>
      <c r="N27">
        <v>1</v>
      </c>
    </row>
    <row r="28" spans="2:14" x14ac:dyDescent="0.25">
      <c r="J28">
        <v>1</v>
      </c>
      <c r="M28">
        <v>0</v>
      </c>
      <c r="N28">
        <v>0</v>
      </c>
    </row>
    <row r="29" spans="2:14" x14ac:dyDescent="0.25">
      <c r="M29">
        <v>0</v>
      </c>
      <c r="N29">
        <v>1</v>
      </c>
    </row>
    <row r="30" spans="2:14" x14ac:dyDescent="0.25">
      <c r="M30">
        <v>0</v>
      </c>
      <c r="N30">
        <v>0</v>
      </c>
    </row>
    <row r="31" spans="2:14" x14ac:dyDescent="0.25">
      <c r="M31">
        <v>0</v>
      </c>
      <c r="N31">
        <v>0</v>
      </c>
    </row>
    <row r="32" spans="2:14" x14ac:dyDescent="0.25">
      <c r="M32">
        <v>0</v>
      </c>
      <c r="N32">
        <v>1</v>
      </c>
    </row>
    <row r="33" spans="13:14" x14ac:dyDescent="0.25">
      <c r="M33">
        <v>0</v>
      </c>
      <c r="N33">
        <v>1</v>
      </c>
    </row>
    <row r="34" spans="13:14" x14ac:dyDescent="0.25">
      <c r="M34">
        <v>0</v>
      </c>
      <c r="N34">
        <v>1</v>
      </c>
    </row>
    <row r="35" spans="13:14" x14ac:dyDescent="0.25">
      <c r="M35">
        <v>0</v>
      </c>
      <c r="N35">
        <v>0</v>
      </c>
    </row>
    <row r="36" spans="13:14" x14ac:dyDescent="0.25">
      <c r="M36">
        <v>0</v>
      </c>
      <c r="N36">
        <v>1</v>
      </c>
    </row>
    <row r="37" spans="13:14" x14ac:dyDescent="0.25">
      <c r="M37">
        <v>0</v>
      </c>
      <c r="N37">
        <v>0</v>
      </c>
    </row>
    <row r="38" spans="13:14" x14ac:dyDescent="0.25">
      <c r="M38">
        <v>0</v>
      </c>
      <c r="N38">
        <v>0</v>
      </c>
    </row>
    <row r="39" spans="13:14" x14ac:dyDescent="0.25">
      <c r="M39">
        <v>0</v>
      </c>
      <c r="N39">
        <v>0</v>
      </c>
    </row>
    <row r="40" spans="13:14" x14ac:dyDescent="0.25">
      <c r="M40">
        <v>0</v>
      </c>
      <c r="N40">
        <v>0</v>
      </c>
    </row>
    <row r="41" spans="13:14" x14ac:dyDescent="0.25">
      <c r="M41">
        <v>0</v>
      </c>
      <c r="N41">
        <v>0</v>
      </c>
    </row>
    <row r="42" spans="13:14" x14ac:dyDescent="0.25">
      <c r="M42">
        <v>0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4776-8151-4491-9462-79C5182F3BA4}">
  <dimension ref="A1:U67"/>
  <sheetViews>
    <sheetView topLeftCell="E16" workbookViewId="0">
      <selection activeCell="P28" sqref="P28"/>
    </sheetView>
  </sheetViews>
  <sheetFormatPr defaultRowHeight="15" x14ac:dyDescent="0.25"/>
  <sheetData>
    <row r="1" spans="1:21" x14ac:dyDescent="0.25">
      <c r="A1">
        <v>1</v>
      </c>
      <c r="B1">
        <v>0</v>
      </c>
      <c r="C1">
        <f t="shared" ref="C1:C64" si="0">IF(A1=B1,1,0)</f>
        <v>0</v>
      </c>
      <c r="E1" t="s">
        <v>2</v>
      </c>
      <c r="F1">
        <f>SUM(C1:C67)/COUNT(C1:C67)</f>
        <v>0.47761194029850745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25">
      <c r="A2">
        <v>1</v>
      </c>
      <c r="B2">
        <v>0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25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IF(Table161921[[#This Row],[Actual]]=Table161921[[#This Row],[Classifer result]],1,0)</f>
        <v>0</v>
      </c>
      <c r="L3">
        <v>1</v>
      </c>
      <c r="M3">
        <v>1</v>
      </c>
      <c r="N3">
        <f>IF(Table16789101213141524263739[[#This Row],[Actual]]=Table16789101213141524263739[[#This Row],[Classifer result]],1,0)</f>
        <v>1</v>
      </c>
      <c r="P3">
        <v>1</v>
      </c>
      <c r="Q3">
        <v>1</v>
      </c>
      <c r="R3">
        <f>IF(Table14254256[[#This Row],[Actual]]=Table14254256[[#This Row],[Classifer result]],1,0)</f>
        <v>1</v>
      </c>
      <c r="T3">
        <v>1</v>
      </c>
      <c r="U3">
        <v>1</v>
      </c>
    </row>
    <row r="4" spans="1:21" x14ac:dyDescent="0.25">
      <c r="A4">
        <v>1</v>
      </c>
      <c r="B4">
        <v>0</v>
      </c>
      <c r="C4">
        <f t="shared" si="0"/>
        <v>0</v>
      </c>
      <c r="H4">
        <v>1</v>
      </c>
      <c r="I4">
        <v>1</v>
      </c>
      <c r="J4">
        <f>IF(Table161921[[#This Row],[Actual]]=Table161921[[#This Row],[Classifer result]],1,0)</f>
        <v>1</v>
      </c>
      <c r="L4">
        <v>1</v>
      </c>
      <c r="M4">
        <v>0</v>
      </c>
      <c r="N4">
        <f>IF(Table16789101213141524263739[[#This Row],[Actual]]=Table16789101213141524263739[[#This Row],[Classifer result]],1,0)</f>
        <v>0</v>
      </c>
      <c r="P4">
        <v>1</v>
      </c>
      <c r="Q4">
        <v>0</v>
      </c>
      <c r="R4">
        <f>IF(Table14254256[[#This Row],[Actual]]=Table14254256[[#This Row],[Classifer result]],1,0)</f>
        <v>0</v>
      </c>
      <c r="T4">
        <v>1</v>
      </c>
      <c r="U4">
        <v>0</v>
      </c>
    </row>
    <row r="5" spans="1:21" x14ac:dyDescent="0.25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IF(Table161921[[#This Row],[Actual]]=Table161921[[#This Row],[Classifer result]],1,0)</f>
        <v>0</v>
      </c>
      <c r="L5">
        <v>1</v>
      </c>
      <c r="M5">
        <v>1</v>
      </c>
      <c r="N5">
        <f>IF(Table16789101213141524263739[[#This Row],[Actual]]=Table16789101213141524263739[[#This Row],[Classifer result]],1,0)</f>
        <v>1</v>
      </c>
      <c r="P5">
        <v>1</v>
      </c>
      <c r="Q5">
        <v>0</v>
      </c>
      <c r="R5">
        <f>IF(Table14254256[[#This Row],[Actual]]=Table14254256[[#This Row],[Classifer result]],1,0)</f>
        <v>0</v>
      </c>
      <c r="T5">
        <v>1</v>
      </c>
      <c r="U5">
        <v>0</v>
      </c>
    </row>
    <row r="6" spans="1:21" x14ac:dyDescent="0.25">
      <c r="A6">
        <v>1</v>
      </c>
      <c r="B6">
        <v>1</v>
      </c>
      <c r="C6">
        <f t="shared" si="0"/>
        <v>1</v>
      </c>
      <c r="H6">
        <v>1</v>
      </c>
      <c r="I6">
        <v>0</v>
      </c>
      <c r="J6">
        <f>IF(Table161921[[#This Row],[Actual]]=Table161921[[#This Row],[Classifer result]],1,0)</f>
        <v>0</v>
      </c>
      <c r="L6">
        <v>1</v>
      </c>
      <c r="M6">
        <v>1</v>
      </c>
      <c r="N6">
        <f>IF(Table16789101213141524263739[[#This Row],[Actual]]=Table16789101213141524263739[[#This Row],[Classifer result]],1,0)</f>
        <v>1</v>
      </c>
      <c r="P6">
        <v>1</v>
      </c>
      <c r="Q6">
        <v>1</v>
      </c>
      <c r="R6">
        <f>IF(Table14254256[[#This Row],[Actual]]=Table14254256[[#This Row],[Classifer result]],1,0)</f>
        <v>1</v>
      </c>
      <c r="T6">
        <v>1</v>
      </c>
      <c r="U6">
        <v>0</v>
      </c>
    </row>
    <row r="7" spans="1:21" x14ac:dyDescent="0.25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IF(Table161921[[#This Row],[Actual]]=Table161921[[#This Row],[Classifer result]],1,0)</f>
        <v>0</v>
      </c>
      <c r="L7">
        <v>1</v>
      </c>
      <c r="M7">
        <v>0</v>
      </c>
      <c r="N7">
        <f>IF(Table16789101213141524263739[[#This Row],[Actual]]=Table16789101213141524263739[[#This Row],[Classifer result]],1,0)</f>
        <v>0</v>
      </c>
      <c r="P7">
        <v>1</v>
      </c>
      <c r="Q7">
        <v>1</v>
      </c>
      <c r="R7">
        <f>IF(Table14254256[[#This Row],[Actual]]=Table14254256[[#This Row],[Classifer result]],1,0)</f>
        <v>1</v>
      </c>
      <c r="T7">
        <v>1</v>
      </c>
      <c r="U7">
        <v>1</v>
      </c>
    </row>
    <row r="8" spans="1:21" x14ac:dyDescent="0.25">
      <c r="A8">
        <v>1</v>
      </c>
      <c r="B8">
        <v>1</v>
      </c>
      <c r="C8">
        <f t="shared" si="0"/>
        <v>1</v>
      </c>
      <c r="H8">
        <v>1</v>
      </c>
      <c r="I8">
        <v>1</v>
      </c>
      <c r="J8">
        <f>IF(Table161921[[#This Row],[Actual]]=Table161921[[#This Row],[Classifer result]],1,0)</f>
        <v>1</v>
      </c>
      <c r="L8">
        <v>1</v>
      </c>
      <c r="M8">
        <v>0</v>
      </c>
      <c r="N8">
        <f>IF(Table16789101213141524263739[[#This Row],[Actual]]=Table16789101213141524263739[[#This Row],[Classifer result]],1,0)</f>
        <v>0</v>
      </c>
      <c r="P8">
        <v>1</v>
      </c>
      <c r="Q8">
        <v>1</v>
      </c>
      <c r="R8">
        <f>IF(Table14254256[[#This Row],[Actual]]=Table14254256[[#This Row],[Classifer result]],1,0)</f>
        <v>1</v>
      </c>
      <c r="T8">
        <v>1</v>
      </c>
      <c r="U8">
        <v>1</v>
      </c>
    </row>
    <row r="9" spans="1:21" x14ac:dyDescent="0.25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IF(Table161921[[#This Row],[Actual]]=Table161921[[#This Row],[Classifer result]],1,0)</f>
        <v>1</v>
      </c>
      <c r="L9">
        <v>1</v>
      </c>
      <c r="M9">
        <v>0</v>
      </c>
      <c r="N9">
        <f>IF(Table16789101213141524263739[[#This Row],[Actual]]=Table16789101213141524263739[[#This Row],[Classifer result]],1,0)</f>
        <v>0</v>
      </c>
      <c r="P9">
        <v>1</v>
      </c>
      <c r="Q9">
        <v>0</v>
      </c>
      <c r="R9">
        <f>IF(Table14254256[[#This Row],[Actual]]=Table14254256[[#This Row],[Classifer result]],1,0)</f>
        <v>0</v>
      </c>
      <c r="T9">
        <v>1</v>
      </c>
      <c r="U9">
        <v>1</v>
      </c>
    </row>
    <row r="10" spans="1:21" x14ac:dyDescent="0.25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IF(Table161921[[#This Row],[Actual]]=Table161921[[#This Row],[Classifer result]],1,0)</f>
        <v>1</v>
      </c>
      <c r="L10">
        <v>1</v>
      </c>
      <c r="M10">
        <v>0</v>
      </c>
      <c r="N10">
        <f>IF(Table16789101213141524263739[[#This Row],[Actual]]=Table16789101213141524263739[[#This Row],[Classifer result]],1,0)</f>
        <v>0</v>
      </c>
      <c r="P10">
        <v>1</v>
      </c>
      <c r="Q10">
        <v>1</v>
      </c>
      <c r="R10">
        <f>IF(Table14254256[[#This Row],[Actual]]=Table14254256[[#This Row],[Classifer result]],1,0)</f>
        <v>1</v>
      </c>
      <c r="T10">
        <v>1</v>
      </c>
      <c r="U10">
        <v>1</v>
      </c>
    </row>
    <row r="11" spans="1:21" x14ac:dyDescent="0.25">
      <c r="A11">
        <v>1</v>
      </c>
      <c r="B11">
        <v>1</v>
      </c>
      <c r="C11">
        <f t="shared" si="0"/>
        <v>1</v>
      </c>
      <c r="H11">
        <v>1</v>
      </c>
      <c r="I11">
        <v>1</v>
      </c>
      <c r="J11">
        <f>IF(Table161921[[#This Row],[Actual]]=Table161921[[#This Row],[Classifer result]],1,0)</f>
        <v>1</v>
      </c>
      <c r="L11">
        <v>1</v>
      </c>
      <c r="M11">
        <v>0</v>
      </c>
      <c r="N11">
        <f>IF(Table16789101213141524263739[[#This Row],[Actual]]=Table16789101213141524263739[[#This Row],[Classifer result]],1,0)</f>
        <v>0</v>
      </c>
      <c r="P11">
        <v>1</v>
      </c>
      <c r="Q11">
        <v>0</v>
      </c>
      <c r="R11">
        <f>IF(Table14254256[[#This Row],[Actual]]=Table14254256[[#This Row],[Classifer result]],1,0)</f>
        <v>0</v>
      </c>
      <c r="T11">
        <v>1</v>
      </c>
      <c r="U11">
        <v>1</v>
      </c>
    </row>
    <row r="12" spans="1:21" x14ac:dyDescent="0.25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IF(Table161921[[#This Row],[Actual]]=Table161921[[#This Row],[Classifer result]],1,0)</f>
        <v>1</v>
      </c>
      <c r="L12">
        <v>1</v>
      </c>
      <c r="M12">
        <v>0</v>
      </c>
      <c r="N12">
        <f>IF(Table16789101213141524263739[[#This Row],[Actual]]=Table16789101213141524263739[[#This Row],[Classifer result]],1,0)</f>
        <v>0</v>
      </c>
      <c r="P12">
        <v>1</v>
      </c>
      <c r="Q12">
        <v>0</v>
      </c>
      <c r="R12">
        <f>IF(Table14254256[[#This Row],[Actual]]=Table14254256[[#This Row],[Classifer result]],1,0)</f>
        <v>0</v>
      </c>
      <c r="T12">
        <v>1</v>
      </c>
      <c r="U12">
        <v>0</v>
      </c>
    </row>
    <row r="13" spans="1:21" x14ac:dyDescent="0.25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IF(Table161921[[#This Row],[Actual]]=Table161921[[#This Row],[Classifer result]],1,0)</f>
        <v>0</v>
      </c>
      <c r="L13">
        <v>1</v>
      </c>
      <c r="M13">
        <v>0</v>
      </c>
      <c r="N13">
        <f>IF(Table16789101213141524263739[[#This Row],[Actual]]=Table16789101213141524263739[[#This Row],[Classifer result]],1,0)</f>
        <v>0</v>
      </c>
      <c r="P13">
        <v>1</v>
      </c>
      <c r="Q13">
        <v>0</v>
      </c>
      <c r="R13">
        <f>IF(Table14254256[[#This Row],[Actual]]=Table14254256[[#This Row],[Classifer result]],1,0)</f>
        <v>0</v>
      </c>
      <c r="T13">
        <v>1</v>
      </c>
      <c r="U13">
        <v>0</v>
      </c>
    </row>
    <row r="14" spans="1:21" x14ac:dyDescent="0.25">
      <c r="A14">
        <v>1</v>
      </c>
      <c r="B14">
        <v>0</v>
      </c>
      <c r="C14">
        <f t="shared" si="0"/>
        <v>0</v>
      </c>
      <c r="H14">
        <v>1</v>
      </c>
      <c r="I14">
        <v>0</v>
      </c>
      <c r="J14">
        <f>IF(Table161921[[#This Row],[Actual]]=Table161921[[#This Row],[Classifer result]],1,0)</f>
        <v>0</v>
      </c>
      <c r="L14">
        <v>1</v>
      </c>
      <c r="M14">
        <v>1</v>
      </c>
      <c r="N14">
        <f>IF(Table16789101213141524263739[[#This Row],[Actual]]=Table16789101213141524263739[[#This Row],[Classifer result]],1,0)</f>
        <v>1</v>
      </c>
      <c r="P14">
        <v>1</v>
      </c>
      <c r="Q14">
        <v>0</v>
      </c>
      <c r="R14">
        <f>IF(Table14254256[[#This Row],[Actual]]=Table14254256[[#This Row],[Classifer result]],1,0)</f>
        <v>0</v>
      </c>
      <c r="T14">
        <v>1</v>
      </c>
      <c r="U14">
        <v>0</v>
      </c>
    </row>
    <row r="15" spans="1:21" x14ac:dyDescent="0.25">
      <c r="A15">
        <v>1</v>
      </c>
      <c r="B15">
        <v>1</v>
      </c>
      <c r="C15">
        <f t="shared" si="0"/>
        <v>1</v>
      </c>
      <c r="H15">
        <v>1</v>
      </c>
      <c r="I15">
        <v>0</v>
      </c>
      <c r="J15">
        <f>IF(Table161921[[#This Row],[Actual]]=Table161921[[#This Row],[Classifer result]],1,0)</f>
        <v>0</v>
      </c>
      <c r="L15">
        <v>1</v>
      </c>
      <c r="M15">
        <v>0</v>
      </c>
      <c r="N15">
        <f>IF(Table16789101213141524263739[[#This Row],[Actual]]=Table16789101213141524263739[[#This Row],[Classifer result]],1,0)</f>
        <v>0</v>
      </c>
      <c r="P15">
        <v>1</v>
      </c>
      <c r="Q15">
        <v>0</v>
      </c>
      <c r="R15">
        <f>IF(Table14254256[[#This Row],[Actual]]=Table14254256[[#This Row],[Classifer result]],1,0)</f>
        <v>0</v>
      </c>
      <c r="T15">
        <v>1</v>
      </c>
      <c r="U15">
        <v>0</v>
      </c>
    </row>
    <row r="16" spans="1:21" x14ac:dyDescent="0.25">
      <c r="A16">
        <v>1</v>
      </c>
      <c r="B16">
        <v>0</v>
      </c>
      <c r="C16">
        <f t="shared" si="0"/>
        <v>0</v>
      </c>
      <c r="H16">
        <v>1</v>
      </c>
      <c r="I16">
        <v>0</v>
      </c>
      <c r="J16">
        <f>IF(Table161921[[#This Row],[Actual]]=Table161921[[#This Row],[Classifer result]],1,0)</f>
        <v>0</v>
      </c>
      <c r="P16">
        <v>1</v>
      </c>
      <c r="Q16">
        <v>1</v>
      </c>
      <c r="R16">
        <f>IF(Table14254256[[#This Row],[Actual]]=Table14254256[[#This Row],[Classifer result]],1,0)</f>
        <v>1</v>
      </c>
      <c r="T16">
        <v>1</v>
      </c>
      <c r="U16">
        <v>1</v>
      </c>
    </row>
    <row r="17" spans="1:21" x14ac:dyDescent="0.25">
      <c r="A17">
        <v>1</v>
      </c>
      <c r="B17">
        <v>0</v>
      </c>
      <c r="C17">
        <f t="shared" si="0"/>
        <v>0</v>
      </c>
      <c r="I17" t="s">
        <v>7</v>
      </c>
      <c r="J17" s="1">
        <f>SUM(Table161921[Result])/COUNT(Table161921[Result])</f>
        <v>0.42857142857142855</v>
      </c>
      <c r="M17" t="s">
        <v>7</v>
      </c>
      <c r="N17" s="1">
        <f>SUM(Table16789101213141524263739[Result])/COUNT(Table16789101213141524263739[Result])</f>
        <v>0.30769230769230771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1:21" x14ac:dyDescent="0.25">
      <c r="A18">
        <v>1</v>
      </c>
      <c r="B18">
        <v>0</v>
      </c>
      <c r="C18">
        <f t="shared" si="0"/>
        <v>0</v>
      </c>
      <c r="T18">
        <v>1</v>
      </c>
      <c r="U18">
        <v>1</v>
      </c>
    </row>
    <row r="19" spans="1:21" x14ac:dyDescent="0.25">
      <c r="A19">
        <v>1</v>
      </c>
      <c r="B19">
        <v>0</v>
      </c>
      <c r="C19">
        <f t="shared" si="0"/>
        <v>0</v>
      </c>
      <c r="T19">
        <v>1</v>
      </c>
      <c r="U19">
        <v>1</v>
      </c>
    </row>
    <row r="20" spans="1:21" x14ac:dyDescent="0.25">
      <c r="A20">
        <v>1</v>
      </c>
      <c r="B20">
        <v>0</v>
      </c>
      <c r="C20">
        <f t="shared" si="0"/>
        <v>0</v>
      </c>
      <c r="T20">
        <v>1</v>
      </c>
      <c r="U20">
        <v>0</v>
      </c>
    </row>
    <row r="21" spans="1:21" x14ac:dyDescent="0.25">
      <c r="A21">
        <v>1</v>
      </c>
      <c r="B21">
        <v>0</v>
      </c>
      <c r="C21">
        <f t="shared" si="0"/>
        <v>0</v>
      </c>
      <c r="P21" t="s">
        <v>12</v>
      </c>
      <c r="T21">
        <v>1</v>
      </c>
      <c r="U21">
        <v>0</v>
      </c>
    </row>
    <row r="22" spans="1:21" x14ac:dyDescent="0.25">
      <c r="A22">
        <v>1</v>
      </c>
      <c r="B22">
        <v>0</v>
      </c>
      <c r="C22">
        <f t="shared" si="0"/>
        <v>0</v>
      </c>
      <c r="T22">
        <v>1</v>
      </c>
      <c r="U22">
        <v>0</v>
      </c>
    </row>
    <row r="23" spans="1:21" x14ac:dyDescent="0.25">
      <c r="A23">
        <v>1</v>
      </c>
      <c r="B23">
        <v>1</v>
      </c>
      <c r="C23">
        <f t="shared" si="0"/>
        <v>1</v>
      </c>
      <c r="P23">
        <v>1</v>
      </c>
      <c r="T23">
        <v>1</v>
      </c>
      <c r="U23">
        <v>0</v>
      </c>
    </row>
    <row r="24" spans="1:21" x14ac:dyDescent="0.25">
      <c r="A24">
        <v>1</v>
      </c>
      <c r="B24">
        <v>1</v>
      </c>
      <c r="C24">
        <f t="shared" si="0"/>
        <v>1</v>
      </c>
      <c r="T24">
        <v>1</v>
      </c>
      <c r="U24">
        <v>0</v>
      </c>
    </row>
    <row r="25" spans="1:21" x14ac:dyDescent="0.25">
      <c r="A25">
        <v>1</v>
      </c>
      <c r="B25">
        <v>0</v>
      </c>
      <c r="C25">
        <f t="shared" si="0"/>
        <v>0</v>
      </c>
      <c r="T25">
        <v>1</v>
      </c>
      <c r="U25">
        <v>0</v>
      </c>
    </row>
    <row r="26" spans="1:21" x14ac:dyDescent="0.25">
      <c r="A26">
        <v>1</v>
      </c>
      <c r="B26">
        <v>1</v>
      </c>
      <c r="C26">
        <f t="shared" si="0"/>
        <v>1</v>
      </c>
      <c r="P26" t="s">
        <v>13</v>
      </c>
      <c r="T26">
        <v>1</v>
      </c>
      <c r="U26">
        <v>0</v>
      </c>
    </row>
    <row r="27" spans="1:21" x14ac:dyDescent="0.25">
      <c r="A27">
        <v>1</v>
      </c>
      <c r="B27">
        <v>1</v>
      </c>
      <c r="C27">
        <f t="shared" si="0"/>
        <v>1</v>
      </c>
      <c r="T27">
        <v>1</v>
      </c>
      <c r="U27">
        <v>1</v>
      </c>
    </row>
    <row r="28" spans="1:21" x14ac:dyDescent="0.25">
      <c r="A28">
        <v>1</v>
      </c>
      <c r="B28">
        <v>1</v>
      </c>
      <c r="C28">
        <f t="shared" si="0"/>
        <v>1</v>
      </c>
      <c r="P28">
        <v>0</v>
      </c>
      <c r="T28">
        <v>1</v>
      </c>
      <c r="U28">
        <v>0</v>
      </c>
    </row>
    <row r="29" spans="1:21" x14ac:dyDescent="0.25">
      <c r="A29">
        <v>1</v>
      </c>
      <c r="B29">
        <v>1</v>
      </c>
      <c r="C29">
        <f t="shared" si="0"/>
        <v>1</v>
      </c>
      <c r="T29">
        <v>1</v>
      </c>
      <c r="U29">
        <v>1</v>
      </c>
    </row>
    <row r="30" spans="1:21" x14ac:dyDescent="0.25">
      <c r="A30">
        <v>1</v>
      </c>
      <c r="B30">
        <v>0</v>
      </c>
      <c r="C30">
        <f t="shared" si="0"/>
        <v>0</v>
      </c>
      <c r="T30">
        <v>1</v>
      </c>
      <c r="U30">
        <v>0</v>
      </c>
    </row>
    <row r="31" spans="1:21" x14ac:dyDescent="0.25">
      <c r="A31">
        <v>1</v>
      </c>
      <c r="B31">
        <v>0</v>
      </c>
      <c r="C31">
        <f t="shared" si="0"/>
        <v>0</v>
      </c>
      <c r="T31">
        <v>1</v>
      </c>
      <c r="U31">
        <v>0</v>
      </c>
    </row>
    <row r="32" spans="1:21" x14ac:dyDescent="0.25">
      <c r="A32">
        <v>1</v>
      </c>
      <c r="B32">
        <v>1</v>
      </c>
      <c r="C32">
        <f t="shared" si="0"/>
        <v>1</v>
      </c>
      <c r="T32">
        <v>1</v>
      </c>
      <c r="U32">
        <v>1</v>
      </c>
    </row>
    <row r="33" spans="1:21" x14ac:dyDescent="0.25">
      <c r="A33">
        <v>1</v>
      </c>
      <c r="B33">
        <v>1</v>
      </c>
      <c r="C33">
        <f t="shared" si="0"/>
        <v>1</v>
      </c>
      <c r="T33">
        <v>1</v>
      </c>
      <c r="U33">
        <v>1</v>
      </c>
    </row>
    <row r="34" spans="1:21" x14ac:dyDescent="0.25">
      <c r="A34">
        <v>1</v>
      </c>
      <c r="B34">
        <v>0</v>
      </c>
      <c r="C34">
        <f t="shared" si="0"/>
        <v>0</v>
      </c>
      <c r="T34">
        <v>1</v>
      </c>
      <c r="U34">
        <v>1</v>
      </c>
    </row>
    <row r="35" spans="1:21" x14ac:dyDescent="0.25">
      <c r="A35">
        <v>1</v>
      </c>
      <c r="B35">
        <v>1</v>
      </c>
      <c r="C35">
        <f t="shared" si="0"/>
        <v>1</v>
      </c>
      <c r="T35">
        <v>1</v>
      </c>
      <c r="U35">
        <v>0</v>
      </c>
    </row>
    <row r="36" spans="1:21" x14ac:dyDescent="0.25">
      <c r="A36">
        <v>1</v>
      </c>
      <c r="B36">
        <v>0</v>
      </c>
      <c r="C36">
        <f t="shared" si="0"/>
        <v>0</v>
      </c>
      <c r="T36">
        <v>1</v>
      </c>
      <c r="U36">
        <v>1</v>
      </c>
    </row>
    <row r="37" spans="1:21" x14ac:dyDescent="0.25">
      <c r="A37">
        <v>1</v>
      </c>
      <c r="B37">
        <v>1</v>
      </c>
      <c r="C37">
        <f t="shared" si="0"/>
        <v>1</v>
      </c>
      <c r="T37">
        <v>1</v>
      </c>
      <c r="U37">
        <v>0</v>
      </c>
    </row>
    <row r="38" spans="1:21" x14ac:dyDescent="0.25">
      <c r="A38">
        <v>1</v>
      </c>
      <c r="B38">
        <v>1</v>
      </c>
      <c r="C38">
        <f t="shared" si="0"/>
        <v>1</v>
      </c>
      <c r="T38">
        <v>1</v>
      </c>
      <c r="U38">
        <v>0</v>
      </c>
    </row>
    <row r="39" spans="1:21" x14ac:dyDescent="0.25">
      <c r="A39">
        <v>1</v>
      </c>
      <c r="B39">
        <v>1</v>
      </c>
      <c r="C39">
        <f t="shared" si="0"/>
        <v>1</v>
      </c>
      <c r="T39">
        <v>1</v>
      </c>
      <c r="U39">
        <v>0</v>
      </c>
    </row>
    <row r="40" spans="1:21" x14ac:dyDescent="0.25">
      <c r="A40">
        <v>1</v>
      </c>
      <c r="B40">
        <v>0</v>
      </c>
      <c r="C40">
        <f t="shared" si="0"/>
        <v>0</v>
      </c>
      <c r="T40">
        <v>1</v>
      </c>
      <c r="U40">
        <v>0</v>
      </c>
    </row>
    <row r="41" spans="1:21" x14ac:dyDescent="0.25">
      <c r="A41">
        <v>1</v>
      </c>
      <c r="B41">
        <v>1</v>
      </c>
      <c r="C41">
        <f t="shared" si="0"/>
        <v>1</v>
      </c>
      <c r="T41">
        <v>1</v>
      </c>
      <c r="U41">
        <v>0</v>
      </c>
    </row>
    <row r="42" spans="1:21" x14ac:dyDescent="0.25">
      <c r="A42">
        <v>1</v>
      </c>
      <c r="B42">
        <v>0</v>
      </c>
      <c r="C42">
        <f t="shared" si="0"/>
        <v>0</v>
      </c>
      <c r="T42">
        <v>1</v>
      </c>
      <c r="U42">
        <v>1</v>
      </c>
    </row>
    <row r="43" spans="1:21" x14ac:dyDescent="0.25">
      <c r="A43">
        <v>1</v>
      </c>
      <c r="B43">
        <v>1</v>
      </c>
      <c r="C43">
        <f t="shared" si="0"/>
        <v>1</v>
      </c>
    </row>
    <row r="44" spans="1:21" x14ac:dyDescent="0.25">
      <c r="A44">
        <v>1</v>
      </c>
      <c r="B44">
        <v>1</v>
      </c>
      <c r="C44">
        <f t="shared" si="0"/>
        <v>1</v>
      </c>
    </row>
    <row r="45" spans="1:21" x14ac:dyDescent="0.25">
      <c r="A45">
        <v>1</v>
      </c>
      <c r="B45">
        <v>1</v>
      </c>
      <c r="C45">
        <f t="shared" si="0"/>
        <v>1</v>
      </c>
    </row>
    <row r="46" spans="1:21" x14ac:dyDescent="0.25">
      <c r="A46">
        <v>1</v>
      </c>
      <c r="B46">
        <v>0</v>
      </c>
      <c r="C46">
        <f t="shared" si="0"/>
        <v>0</v>
      </c>
    </row>
    <row r="47" spans="1:21" x14ac:dyDescent="0.25">
      <c r="A47">
        <v>1</v>
      </c>
      <c r="B47">
        <v>0</v>
      </c>
      <c r="C47">
        <f t="shared" si="0"/>
        <v>0</v>
      </c>
    </row>
    <row r="48" spans="1:21" x14ac:dyDescent="0.25">
      <c r="A48">
        <v>1</v>
      </c>
      <c r="B48">
        <v>1</v>
      </c>
      <c r="C48">
        <f t="shared" si="0"/>
        <v>1</v>
      </c>
    </row>
    <row r="49" spans="1:3" x14ac:dyDescent="0.25">
      <c r="A49">
        <v>1</v>
      </c>
      <c r="B49">
        <v>0</v>
      </c>
      <c r="C49">
        <f t="shared" si="0"/>
        <v>0</v>
      </c>
    </row>
    <row r="50" spans="1:3" x14ac:dyDescent="0.25">
      <c r="A50">
        <v>1</v>
      </c>
      <c r="B50">
        <v>0</v>
      </c>
      <c r="C50">
        <f t="shared" si="0"/>
        <v>0</v>
      </c>
    </row>
    <row r="51" spans="1:3" x14ac:dyDescent="0.25">
      <c r="A51">
        <v>1</v>
      </c>
      <c r="B51">
        <v>1</v>
      </c>
      <c r="C51">
        <f t="shared" si="0"/>
        <v>1</v>
      </c>
    </row>
    <row r="52" spans="1:3" x14ac:dyDescent="0.25">
      <c r="A52">
        <v>1</v>
      </c>
      <c r="B52">
        <v>0</v>
      </c>
      <c r="C52">
        <f t="shared" si="0"/>
        <v>0</v>
      </c>
    </row>
    <row r="53" spans="1:3" x14ac:dyDescent="0.25">
      <c r="A53">
        <v>1</v>
      </c>
      <c r="B53">
        <v>1</v>
      </c>
      <c r="C53">
        <f t="shared" si="0"/>
        <v>1</v>
      </c>
    </row>
    <row r="54" spans="1:3" x14ac:dyDescent="0.25">
      <c r="A54">
        <v>1</v>
      </c>
      <c r="B54">
        <v>1</v>
      </c>
      <c r="C54">
        <f t="shared" si="0"/>
        <v>1</v>
      </c>
    </row>
    <row r="55" spans="1:3" x14ac:dyDescent="0.25">
      <c r="A55">
        <v>1</v>
      </c>
      <c r="B55">
        <v>0</v>
      </c>
      <c r="C55">
        <f t="shared" si="0"/>
        <v>0</v>
      </c>
    </row>
    <row r="56" spans="1:3" x14ac:dyDescent="0.25">
      <c r="A56">
        <v>1</v>
      </c>
      <c r="B56">
        <v>0</v>
      </c>
      <c r="C56">
        <f t="shared" si="0"/>
        <v>0</v>
      </c>
    </row>
    <row r="57" spans="1:3" x14ac:dyDescent="0.25">
      <c r="A57">
        <v>1</v>
      </c>
      <c r="B57">
        <v>1</v>
      </c>
      <c r="C57">
        <f t="shared" si="0"/>
        <v>1</v>
      </c>
    </row>
    <row r="58" spans="1:3" x14ac:dyDescent="0.25">
      <c r="A58">
        <v>1</v>
      </c>
      <c r="B58">
        <v>1</v>
      </c>
      <c r="C58">
        <f t="shared" si="0"/>
        <v>1</v>
      </c>
    </row>
    <row r="59" spans="1:3" x14ac:dyDescent="0.25">
      <c r="A59">
        <v>1</v>
      </c>
      <c r="B59">
        <v>0</v>
      </c>
      <c r="C59">
        <f t="shared" si="0"/>
        <v>0</v>
      </c>
    </row>
    <row r="60" spans="1:3" x14ac:dyDescent="0.25">
      <c r="A60">
        <v>1</v>
      </c>
      <c r="B60">
        <v>0</v>
      </c>
      <c r="C60">
        <f t="shared" si="0"/>
        <v>0</v>
      </c>
    </row>
    <row r="61" spans="1:3" x14ac:dyDescent="0.25">
      <c r="A61">
        <v>1</v>
      </c>
      <c r="B61">
        <v>0</v>
      </c>
      <c r="C61">
        <f t="shared" si="0"/>
        <v>0</v>
      </c>
    </row>
    <row r="62" spans="1:3" x14ac:dyDescent="0.25">
      <c r="A62">
        <v>1</v>
      </c>
      <c r="B62">
        <v>1</v>
      </c>
      <c r="C62">
        <f t="shared" si="0"/>
        <v>1</v>
      </c>
    </row>
    <row r="63" spans="1:3" x14ac:dyDescent="0.25">
      <c r="A63">
        <v>1</v>
      </c>
      <c r="B63">
        <v>0</v>
      </c>
      <c r="C63">
        <f t="shared" si="0"/>
        <v>0</v>
      </c>
    </row>
    <row r="64" spans="1:3" x14ac:dyDescent="0.25">
      <c r="A64">
        <v>1</v>
      </c>
      <c r="B64">
        <v>0</v>
      </c>
      <c r="C64">
        <f t="shared" si="0"/>
        <v>0</v>
      </c>
    </row>
    <row r="65" spans="1:3" x14ac:dyDescent="0.25">
      <c r="A65">
        <v>1</v>
      </c>
      <c r="B65">
        <v>0</v>
      </c>
      <c r="C65">
        <f t="shared" ref="C65:C67" si="1">IF(A65=B65,1,0)</f>
        <v>0</v>
      </c>
    </row>
    <row r="66" spans="1:3" x14ac:dyDescent="0.25">
      <c r="A66">
        <v>1</v>
      </c>
      <c r="B66">
        <v>0</v>
      </c>
      <c r="C66">
        <f t="shared" si="1"/>
        <v>0</v>
      </c>
    </row>
    <row r="67" spans="1:3" x14ac:dyDescent="0.25">
      <c r="A67">
        <v>1</v>
      </c>
      <c r="B67">
        <v>1</v>
      </c>
      <c r="C67">
        <f t="shared" si="1"/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467F-0AE7-45E7-B247-0ABD41ED5E4B}">
  <dimension ref="A1:U42"/>
  <sheetViews>
    <sheetView topLeftCell="E15" workbookViewId="0">
      <selection activeCell="Q21" sqref="Q21:Q28"/>
    </sheetView>
  </sheetViews>
  <sheetFormatPr defaultRowHeight="15" x14ac:dyDescent="0.25"/>
  <sheetData>
    <row r="1" spans="1:21" x14ac:dyDescent="0.25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0.26666666666666666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25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25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IF(Table161922[[#This Row],[Actual]]=Table161922[[#This Row],[Classifer result]],1,0)</f>
        <v>1</v>
      </c>
      <c r="L3">
        <v>1</v>
      </c>
      <c r="M3">
        <v>1</v>
      </c>
      <c r="N3">
        <f>IF(Table16789101213141524263740[[#This Row],[Actual]]=Table16789101213141524263740[[#This Row],[Classifer result]],1,0)</f>
        <v>1</v>
      </c>
      <c r="P3">
        <v>1</v>
      </c>
      <c r="Q3">
        <v>1</v>
      </c>
      <c r="R3">
        <f>IF(Table14254257[[#This Row],[Actual]]=Table14254257[[#This Row],[Classifer result]],1,0)</f>
        <v>1</v>
      </c>
      <c r="T3">
        <v>0</v>
      </c>
      <c r="U3">
        <v>1</v>
      </c>
    </row>
    <row r="4" spans="1:21" x14ac:dyDescent="0.25">
      <c r="A4">
        <v>0</v>
      </c>
      <c r="B4">
        <v>1</v>
      </c>
      <c r="C4">
        <f t="shared" si="0"/>
        <v>0</v>
      </c>
      <c r="H4">
        <v>0</v>
      </c>
      <c r="I4">
        <v>1</v>
      </c>
      <c r="J4">
        <f>IF(Table161922[[#This Row],[Actual]]=Table161922[[#This Row],[Classifer result]],1,0)</f>
        <v>0</v>
      </c>
      <c r="L4">
        <v>1</v>
      </c>
      <c r="M4">
        <v>0</v>
      </c>
      <c r="N4">
        <f>IF(Table16789101213141524263740[[#This Row],[Actual]]=Table16789101213141524263740[[#This Row],[Classifer result]],1,0)</f>
        <v>0</v>
      </c>
      <c r="P4">
        <v>1</v>
      </c>
      <c r="Q4">
        <v>0</v>
      </c>
      <c r="R4">
        <f>IF(Table14254257[[#This Row],[Actual]]=Table14254257[[#This Row],[Classifer result]],1,0)</f>
        <v>0</v>
      </c>
      <c r="T4">
        <v>0</v>
      </c>
      <c r="U4">
        <v>0</v>
      </c>
    </row>
    <row r="5" spans="1:21" x14ac:dyDescent="0.25">
      <c r="A5">
        <v>1</v>
      </c>
      <c r="B5">
        <v>0</v>
      </c>
      <c r="C5">
        <f t="shared" si="0"/>
        <v>0</v>
      </c>
      <c r="H5">
        <v>0</v>
      </c>
      <c r="I5">
        <v>0</v>
      </c>
      <c r="J5">
        <f>IF(Table161922[[#This Row],[Actual]]=Table161922[[#This Row],[Classifer result]],1,0)</f>
        <v>1</v>
      </c>
      <c r="L5">
        <v>0</v>
      </c>
      <c r="M5">
        <v>1</v>
      </c>
      <c r="N5">
        <f>IF(Table16789101213141524263740[[#This Row],[Actual]]=Table16789101213141524263740[[#This Row],[Classifer result]],1,0)</f>
        <v>0</v>
      </c>
      <c r="P5">
        <v>1</v>
      </c>
      <c r="Q5">
        <v>0</v>
      </c>
      <c r="R5">
        <f>IF(Table14254257[[#This Row],[Actual]]=Table14254257[[#This Row],[Classifer result]],1,0)</f>
        <v>0</v>
      </c>
      <c r="T5">
        <v>0</v>
      </c>
      <c r="U5">
        <v>0</v>
      </c>
    </row>
    <row r="6" spans="1:21" x14ac:dyDescent="0.25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IF(Table161922[[#This Row],[Actual]]=Table161922[[#This Row],[Classifer result]],1,0)</f>
        <v>1</v>
      </c>
      <c r="L6">
        <v>0</v>
      </c>
      <c r="M6">
        <v>1</v>
      </c>
      <c r="N6">
        <f>IF(Table16789101213141524263740[[#This Row],[Actual]]=Table16789101213141524263740[[#This Row],[Classifer result]],1,0)</f>
        <v>0</v>
      </c>
      <c r="P6">
        <v>1</v>
      </c>
      <c r="Q6">
        <v>1</v>
      </c>
      <c r="R6">
        <f>IF(Table14254257[[#This Row],[Actual]]=Table14254257[[#This Row],[Classifer result]],1,0)</f>
        <v>1</v>
      </c>
      <c r="T6">
        <v>0</v>
      </c>
      <c r="U6">
        <v>0</v>
      </c>
    </row>
    <row r="7" spans="1:21" x14ac:dyDescent="0.25">
      <c r="A7">
        <v>1</v>
      </c>
      <c r="B7">
        <v>0</v>
      </c>
      <c r="C7">
        <f t="shared" si="0"/>
        <v>0</v>
      </c>
      <c r="H7">
        <v>0</v>
      </c>
      <c r="I7">
        <v>0</v>
      </c>
      <c r="J7">
        <f>IF(Table161922[[#This Row],[Actual]]=Table161922[[#This Row],[Classifer result]],1,0)</f>
        <v>1</v>
      </c>
      <c r="L7">
        <v>0</v>
      </c>
      <c r="M7">
        <v>0</v>
      </c>
      <c r="N7">
        <f>IF(Table16789101213141524263740[[#This Row],[Actual]]=Table16789101213141524263740[[#This Row],[Classifer result]],1,0)</f>
        <v>1</v>
      </c>
      <c r="P7">
        <v>0</v>
      </c>
      <c r="Q7">
        <v>1</v>
      </c>
      <c r="R7">
        <f>IF(Table14254257[[#This Row],[Actual]]=Table14254257[[#This Row],[Classifer result]],1,0)</f>
        <v>0</v>
      </c>
      <c r="T7">
        <v>0</v>
      </c>
      <c r="U7">
        <v>1</v>
      </c>
    </row>
    <row r="8" spans="1:21" x14ac:dyDescent="0.25">
      <c r="A8">
        <v>1</v>
      </c>
      <c r="B8">
        <v>1</v>
      </c>
      <c r="C8">
        <f t="shared" si="0"/>
        <v>1</v>
      </c>
      <c r="H8">
        <v>0</v>
      </c>
      <c r="I8">
        <v>1</v>
      </c>
      <c r="J8">
        <f>IF(Table161922[[#This Row],[Actual]]=Table161922[[#This Row],[Classifer result]],1,0)</f>
        <v>0</v>
      </c>
      <c r="L8">
        <v>0</v>
      </c>
      <c r="M8">
        <v>0</v>
      </c>
      <c r="N8">
        <f>IF(Table16789101213141524263740[[#This Row],[Actual]]=Table16789101213141524263740[[#This Row],[Classifer result]],1,0)</f>
        <v>1</v>
      </c>
      <c r="P8">
        <v>0</v>
      </c>
      <c r="Q8">
        <v>1</v>
      </c>
      <c r="R8">
        <f>IF(Table14254257[[#This Row],[Actual]]=Table14254257[[#This Row],[Classifer result]],1,0)</f>
        <v>0</v>
      </c>
      <c r="T8">
        <v>0</v>
      </c>
      <c r="U8">
        <v>1</v>
      </c>
    </row>
    <row r="9" spans="1:21" x14ac:dyDescent="0.25">
      <c r="A9">
        <v>1</v>
      </c>
      <c r="B9">
        <v>0</v>
      </c>
      <c r="C9">
        <f t="shared" si="0"/>
        <v>0</v>
      </c>
      <c r="H9">
        <v>0</v>
      </c>
      <c r="I9">
        <v>1</v>
      </c>
      <c r="J9">
        <f>IF(Table161922[[#This Row],[Actual]]=Table161922[[#This Row],[Classifer result]],1,0)</f>
        <v>0</v>
      </c>
      <c r="L9">
        <v>0</v>
      </c>
      <c r="M9">
        <v>0</v>
      </c>
      <c r="N9">
        <f>IF(Table16789101213141524263740[[#This Row],[Actual]]=Table16789101213141524263740[[#This Row],[Classifer result]],1,0)</f>
        <v>1</v>
      </c>
      <c r="P9">
        <v>0</v>
      </c>
      <c r="Q9">
        <v>0</v>
      </c>
      <c r="R9">
        <f>IF(Table14254257[[#This Row],[Actual]]=Table14254257[[#This Row],[Classifer result]],1,0)</f>
        <v>1</v>
      </c>
      <c r="T9">
        <v>0</v>
      </c>
      <c r="U9">
        <v>1</v>
      </c>
    </row>
    <row r="10" spans="1:21" x14ac:dyDescent="0.25">
      <c r="A10">
        <v>1</v>
      </c>
      <c r="B10">
        <v>1</v>
      </c>
      <c r="C10">
        <f t="shared" si="0"/>
        <v>1</v>
      </c>
      <c r="H10">
        <v>0</v>
      </c>
      <c r="I10">
        <v>1</v>
      </c>
      <c r="J10">
        <f>IF(Table161922[[#This Row],[Actual]]=Table161922[[#This Row],[Classifer result]],1,0)</f>
        <v>0</v>
      </c>
      <c r="L10">
        <v>0</v>
      </c>
      <c r="M10">
        <v>0</v>
      </c>
      <c r="N10">
        <f>IF(Table16789101213141524263740[[#This Row],[Actual]]=Table16789101213141524263740[[#This Row],[Classifer result]],1,0)</f>
        <v>1</v>
      </c>
      <c r="P10">
        <v>1</v>
      </c>
      <c r="Q10">
        <v>1</v>
      </c>
      <c r="R10">
        <f>IF(Table14254257[[#This Row],[Actual]]=Table14254257[[#This Row],[Classifer result]],1,0)</f>
        <v>1</v>
      </c>
      <c r="T10">
        <v>0</v>
      </c>
      <c r="U10">
        <v>1</v>
      </c>
    </row>
    <row r="11" spans="1:21" x14ac:dyDescent="0.25">
      <c r="A11">
        <v>1</v>
      </c>
      <c r="B11">
        <v>0</v>
      </c>
      <c r="C11">
        <f t="shared" si="0"/>
        <v>0</v>
      </c>
      <c r="H11">
        <v>0</v>
      </c>
      <c r="I11">
        <v>1</v>
      </c>
      <c r="J11">
        <f>IF(Table161922[[#This Row],[Actual]]=Table161922[[#This Row],[Classifer result]],1,0)</f>
        <v>0</v>
      </c>
      <c r="L11">
        <v>0</v>
      </c>
      <c r="M11">
        <v>0</v>
      </c>
      <c r="N11">
        <f>IF(Table16789101213141524263740[[#This Row],[Actual]]=Table16789101213141524263740[[#This Row],[Classifer result]],1,0)</f>
        <v>1</v>
      </c>
      <c r="P11">
        <v>0</v>
      </c>
      <c r="Q11">
        <v>0</v>
      </c>
      <c r="R11">
        <f>IF(Table14254257[[#This Row],[Actual]]=Table14254257[[#This Row],[Classifer result]],1,0)</f>
        <v>1</v>
      </c>
      <c r="T11">
        <v>1</v>
      </c>
      <c r="U11">
        <v>1</v>
      </c>
    </row>
    <row r="12" spans="1:21" x14ac:dyDescent="0.25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IF(Table161922[[#This Row],[Actual]]=Table161922[[#This Row],[Classifer result]],1,0)</f>
        <v>1</v>
      </c>
      <c r="L12">
        <v>0</v>
      </c>
      <c r="M12">
        <v>0</v>
      </c>
      <c r="N12">
        <f>IF(Table16789101213141524263740[[#This Row],[Actual]]=Table16789101213141524263740[[#This Row],[Classifer result]],1,0)</f>
        <v>1</v>
      </c>
      <c r="P12">
        <v>0</v>
      </c>
      <c r="Q12">
        <v>0</v>
      </c>
      <c r="R12">
        <f>IF(Table14254257[[#This Row],[Actual]]=Table14254257[[#This Row],[Classifer result]],1,0)</f>
        <v>1</v>
      </c>
      <c r="T12">
        <v>0</v>
      </c>
      <c r="U12">
        <v>0</v>
      </c>
    </row>
    <row r="13" spans="1:21" x14ac:dyDescent="0.25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IF(Table161922[[#This Row],[Actual]]=Table161922[[#This Row],[Classifer result]],1,0)</f>
        <v>1</v>
      </c>
      <c r="L13">
        <v>1</v>
      </c>
      <c r="M13">
        <v>0</v>
      </c>
      <c r="N13">
        <f>IF(Table16789101213141524263740[[#This Row],[Actual]]=Table16789101213141524263740[[#This Row],[Classifer result]],1,0)</f>
        <v>0</v>
      </c>
      <c r="P13">
        <v>0</v>
      </c>
      <c r="Q13">
        <v>0</v>
      </c>
      <c r="R13">
        <f>IF(Table14254257[[#This Row],[Actual]]=Table14254257[[#This Row],[Classifer result]],1,0)</f>
        <v>1</v>
      </c>
      <c r="T13">
        <v>0</v>
      </c>
      <c r="U13">
        <v>0</v>
      </c>
    </row>
    <row r="14" spans="1:21" x14ac:dyDescent="0.25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IF(Table161922[[#This Row],[Actual]]=Table161922[[#This Row],[Classifer result]],1,0)</f>
        <v>1</v>
      </c>
      <c r="L14">
        <v>0</v>
      </c>
      <c r="M14">
        <v>1</v>
      </c>
      <c r="N14">
        <f>IF(Table16789101213141524263740[[#This Row],[Actual]]=Table16789101213141524263740[[#This Row],[Classifer result]],1,0)</f>
        <v>0</v>
      </c>
      <c r="P14">
        <v>0</v>
      </c>
      <c r="Q14">
        <v>0</v>
      </c>
      <c r="R14">
        <f>IF(Table14254257[[#This Row],[Actual]]=Table14254257[[#This Row],[Classifer result]],1,0)</f>
        <v>1</v>
      </c>
      <c r="T14">
        <v>0</v>
      </c>
      <c r="U14">
        <v>0</v>
      </c>
    </row>
    <row r="15" spans="1:21" x14ac:dyDescent="0.25">
      <c r="A15">
        <v>0</v>
      </c>
      <c r="B15">
        <v>1</v>
      </c>
      <c r="C15">
        <f t="shared" si="0"/>
        <v>0</v>
      </c>
      <c r="H15">
        <v>0</v>
      </c>
      <c r="I15">
        <v>0</v>
      </c>
      <c r="J15">
        <f>IF(Table161922[[#This Row],[Actual]]=Table161922[[#This Row],[Classifer result]],1,0)</f>
        <v>1</v>
      </c>
      <c r="L15">
        <v>0</v>
      </c>
      <c r="M15">
        <v>0</v>
      </c>
      <c r="N15">
        <f>IF(Table16789101213141524263740[[#This Row],[Actual]]=Table16789101213141524263740[[#This Row],[Classifer result]],1,0)</f>
        <v>1</v>
      </c>
      <c r="P15">
        <v>1</v>
      </c>
      <c r="Q15">
        <v>0</v>
      </c>
      <c r="R15">
        <f>IF(Table14254257[[#This Row],[Actual]]=Table14254257[[#This Row],[Classifer result]],1,0)</f>
        <v>0</v>
      </c>
      <c r="T15">
        <v>0</v>
      </c>
      <c r="U15">
        <v>0</v>
      </c>
    </row>
    <row r="16" spans="1:21" x14ac:dyDescent="0.25">
      <c r="H16">
        <v>0</v>
      </c>
      <c r="I16">
        <v>0</v>
      </c>
      <c r="J16">
        <f>IF(Table161922[[#This Row],[Actual]]=Table161922[[#This Row],[Classifer result]],1,0)</f>
        <v>1</v>
      </c>
      <c r="P16">
        <v>0</v>
      </c>
      <c r="Q16">
        <v>1</v>
      </c>
      <c r="R16">
        <f>IF(Table14254257[[#This Row],[Actual]]=Table14254257[[#This Row],[Classifer result]],1,0)</f>
        <v>0</v>
      </c>
      <c r="T16">
        <v>1</v>
      </c>
      <c r="U16">
        <v>1</v>
      </c>
    </row>
    <row r="17" spans="9:21" x14ac:dyDescent="0.25">
      <c r="I17" t="s">
        <v>7</v>
      </c>
      <c r="J17" s="1">
        <f>SUM(Table161922[Result])/COUNT(Table161922[Result])</f>
        <v>0.6428571428571429</v>
      </c>
      <c r="M17" t="s">
        <v>7</v>
      </c>
      <c r="N17" s="1">
        <f>SUM(Table16789101213141524263740[Result])/COUNT(Table16789101213141524263740[Result])</f>
        <v>0.61538461538461542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9:21" x14ac:dyDescent="0.25">
      <c r="T18">
        <v>0</v>
      </c>
      <c r="U18">
        <v>1</v>
      </c>
    </row>
    <row r="19" spans="9:21" x14ac:dyDescent="0.25">
      <c r="T19">
        <v>0</v>
      </c>
      <c r="U19">
        <v>1</v>
      </c>
    </row>
    <row r="20" spans="9:21" x14ac:dyDescent="0.25">
      <c r="T20">
        <v>0</v>
      </c>
      <c r="U20">
        <v>0</v>
      </c>
    </row>
    <row r="21" spans="9:21" x14ac:dyDescent="0.25">
      <c r="Q21" t="s">
        <v>12</v>
      </c>
      <c r="T21">
        <v>0</v>
      </c>
      <c r="U21">
        <v>0</v>
      </c>
    </row>
    <row r="22" spans="9:21" x14ac:dyDescent="0.25">
      <c r="T22">
        <v>0</v>
      </c>
      <c r="U22">
        <v>0</v>
      </c>
    </row>
    <row r="23" spans="9:21" x14ac:dyDescent="0.25">
      <c r="Q23">
        <v>0.3125</v>
      </c>
      <c r="T23">
        <v>0</v>
      </c>
      <c r="U23">
        <v>0</v>
      </c>
    </row>
    <row r="24" spans="9:21" x14ac:dyDescent="0.25">
      <c r="T24">
        <v>0</v>
      </c>
      <c r="U24">
        <v>0</v>
      </c>
    </row>
    <row r="25" spans="9:21" x14ac:dyDescent="0.25">
      <c r="T25">
        <v>0</v>
      </c>
      <c r="U25">
        <v>0</v>
      </c>
    </row>
    <row r="26" spans="9:21" x14ac:dyDescent="0.25">
      <c r="Q26" t="s">
        <v>13</v>
      </c>
      <c r="T26">
        <v>1</v>
      </c>
      <c r="U26">
        <v>0</v>
      </c>
    </row>
    <row r="27" spans="9:21" x14ac:dyDescent="0.25">
      <c r="T27">
        <v>0</v>
      </c>
      <c r="U27">
        <v>1</v>
      </c>
    </row>
    <row r="28" spans="9:21" x14ac:dyDescent="0.25">
      <c r="Q28">
        <v>0.8</v>
      </c>
      <c r="T28">
        <v>0</v>
      </c>
      <c r="U28">
        <v>0</v>
      </c>
    </row>
    <row r="29" spans="9:21" x14ac:dyDescent="0.25">
      <c r="T29">
        <v>1</v>
      </c>
      <c r="U29">
        <v>1</v>
      </c>
    </row>
    <row r="30" spans="9:21" x14ac:dyDescent="0.25">
      <c r="T30">
        <v>1</v>
      </c>
      <c r="U30">
        <v>0</v>
      </c>
    </row>
    <row r="31" spans="9:21" x14ac:dyDescent="0.25">
      <c r="T31">
        <v>1</v>
      </c>
      <c r="U31">
        <v>0</v>
      </c>
    </row>
    <row r="32" spans="9:21" x14ac:dyDescent="0.25">
      <c r="T32">
        <v>1</v>
      </c>
      <c r="U32">
        <v>1</v>
      </c>
    </row>
    <row r="33" spans="20:21" x14ac:dyDescent="0.25">
      <c r="T33">
        <v>0</v>
      </c>
      <c r="U33">
        <v>1</v>
      </c>
    </row>
    <row r="34" spans="20:21" x14ac:dyDescent="0.25">
      <c r="T34">
        <v>0</v>
      </c>
      <c r="U34">
        <v>1</v>
      </c>
    </row>
    <row r="35" spans="20:21" x14ac:dyDescent="0.25">
      <c r="T35">
        <v>0</v>
      </c>
      <c r="U35">
        <v>0</v>
      </c>
    </row>
    <row r="36" spans="20:21" x14ac:dyDescent="0.25">
      <c r="T36">
        <v>1</v>
      </c>
      <c r="U36">
        <v>1</v>
      </c>
    </row>
    <row r="37" spans="20:21" x14ac:dyDescent="0.25">
      <c r="T37">
        <v>0</v>
      </c>
      <c r="U37">
        <v>0</v>
      </c>
    </row>
    <row r="38" spans="20:21" x14ac:dyDescent="0.25">
      <c r="T38">
        <v>0</v>
      </c>
      <c r="U38">
        <v>0</v>
      </c>
    </row>
    <row r="39" spans="20:21" x14ac:dyDescent="0.25">
      <c r="T39">
        <v>0</v>
      </c>
      <c r="U39">
        <v>0</v>
      </c>
    </row>
    <row r="40" spans="20:21" x14ac:dyDescent="0.25">
      <c r="T40">
        <v>0</v>
      </c>
      <c r="U40">
        <v>0</v>
      </c>
    </row>
    <row r="41" spans="20:21" x14ac:dyDescent="0.25">
      <c r="T41">
        <v>1</v>
      </c>
      <c r="U41">
        <v>0</v>
      </c>
    </row>
    <row r="42" spans="20:21" x14ac:dyDescent="0.25">
      <c r="T42">
        <v>0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26B-D026-4344-AB19-6FF864070DC5}">
  <dimension ref="A1:U42"/>
  <sheetViews>
    <sheetView topLeftCell="E16" workbookViewId="0">
      <selection activeCell="Q19" sqref="Q19:Q29"/>
    </sheetView>
  </sheetViews>
  <sheetFormatPr defaultRowHeight="15" x14ac:dyDescent="0.25"/>
  <sheetData>
    <row r="1" spans="1:21" x14ac:dyDescent="0.25">
      <c r="A1">
        <v>1</v>
      </c>
      <c r="B1">
        <v>0</v>
      </c>
      <c r="C1">
        <f t="shared" ref="C1:C23" si="0">IF(A1=B1,1,0)</f>
        <v>0</v>
      </c>
      <c r="E1" t="s">
        <v>2</v>
      </c>
      <c r="F1">
        <f>SUM(C1:C23)/COUNT(C1:C23)</f>
        <v>0.34782608695652173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25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25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IF(Table14[[#This Row],[Actual]]=Table14[[#This Row],[Classifer result]],1,0)</f>
        <v>0</v>
      </c>
      <c r="L3">
        <v>0</v>
      </c>
      <c r="M3">
        <v>1</v>
      </c>
      <c r="N3">
        <f>IF(Table1425[[#This Row],[Actual]]=Table1425[[#This Row],[Classifer result]],1,0)</f>
        <v>0</v>
      </c>
      <c r="P3">
        <v>1</v>
      </c>
      <c r="Q3">
        <v>1</v>
      </c>
      <c r="R3">
        <f>IF(Table142542[[#This Row],[Actual]]=Table142542[[#This Row],[Classifer result]],1,0)</f>
        <v>1</v>
      </c>
      <c r="T3">
        <v>1</v>
      </c>
      <c r="U3">
        <v>1</v>
      </c>
    </row>
    <row r="4" spans="1:21" x14ac:dyDescent="0.25">
      <c r="A4">
        <v>0</v>
      </c>
      <c r="B4">
        <v>0</v>
      </c>
      <c r="C4">
        <f t="shared" si="0"/>
        <v>1</v>
      </c>
      <c r="H4">
        <v>1</v>
      </c>
      <c r="I4">
        <v>1</v>
      </c>
      <c r="J4">
        <f>IF(Table14[[#This Row],[Actual]]=Table14[[#This Row],[Classifer result]],1,0)</f>
        <v>1</v>
      </c>
      <c r="L4">
        <v>0</v>
      </c>
      <c r="M4">
        <v>0</v>
      </c>
      <c r="N4">
        <f>IF(Table1425[[#This Row],[Actual]]=Table1425[[#This Row],[Classifer result]],1,0)</f>
        <v>1</v>
      </c>
      <c r="P4">
        <v>0</v>
      </c>
      <c r="Q4">
        <v>0</v>
      </c>
      <c r="R4">
        <f>IF(Table142542[[#This Row],[Actual]]=Table142542[[#This Row],[Classifer result]],1,0)</f>
        <v>1</v>
      </c>
      <c r="T4">
        <v>1</v>
      </c>
      <c r="U4">
        <v>0</v>
      </c>
    </row>
    <row r="5" spans="1:21" x14ac:dyDescent="0.25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IF(Table14[[#This Row],[Actual]]=Table14[[#This Row],[Classifer result]],1,0)</f>
        <v>0</v>
      </c>
      <c r="L5">
        <v>0</v>
      </c>
      <c r="M5">
        <v>1</v>
      </c>
      <c r="N5">
        <f>IF(Table1425[[#This Row],[Actual]]=Table1425[[#This Row],[Classifer result]],1,0)</f>
        <v>0</v>
      </c>
      <c r="P5">
        <v>1</v>
      </c>
      <c r="Q5">
        <v>0</v>
      </c>
      <c r="R5">
        <f>IF(Table142542[[#This Row],[Actual]]=Table142542[[#This Row],[Classifer result]],1,0)</f>
        <v>0</v>
      </c>
      <c r="T5">
        <v>1</v>
      </c>
      <c r="U5">
        <v>0</v>
      </c>
    </row>
    <row r="6" spans="1:21" x14ac:dyDescent="0.25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IF(Table14[[#This Row],[Actual]]=Table14[[#This Row],[Classifer result]],1,0)</f>
        <v>0</v>
      </c>
      <c r="L6">
        <v>0</v>
      </c>
      <c r="M6">
        <v>1</v>
      </c>
      <c r="N6">
        <f>IF(Table1425[[#This Row],[Actual]]=Table1425[[#This Row],[Classifer result]],1,0)</f>
        <v>0</v>
      </c>
      <c r="P6">
        <v>1</v>
      </c>
      <c r="Q6">
        <v>1</v>
      </c>
      <c r="R6">
        <f>IF(Table142542[[#This Row],[Actual]]=Table142542[[#This Row],[Classifer result]],1,0)</f>
        <v>1</v>
      </c>
      <c r="T6">
        <v>1</v>
      </c>
      <c r="U6">
        <v>0</v>
      </c>
    </row>
    <row r="7" spans="1:21" x14ac:dyDescent="0.25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IF(Table14[[#This Row],[Actual]]=Table14[[#This Row],[Classifer result]],1,0)</f>
        <v>0</v>
      </c>
      <c r="L7">
        <v>1</v>
      </c>
      <c r="M7">
        <v>0</v>
      </c>
      <c r="N7">
        <f>IF(Table1425[[#This Row],[Actual]]=Table1425[[#This Row],[Classifer result]],1,0)</f>
        <v>0</v>
      </c>
      <c r="P7">
        <v>1</v>
      </c>
      <c r="Q7">
        <v>1</v>
      </c>
      <c r="R7">
        <f>IF(Table142542[[#This Row],[Actual]]=Table142542[[#This Row],[Classifer result]],1,0)</f>
        <v>1</v>
      </c>
      <c r="T7">
        <v>1</v>
      </c>
      <c r="U7">
        <v>1</v>
      </c>
    </row>
    <row r="8" spans="1:21" x14ac:dyDescent="0.25">
      <c r="A8">
        <v>1</v>
      </c>
      <c r="B8">
        <v>0</v>
      </c>
      <c r="C8">
        <f t="shared" si="0"/>
        <v>0</v>
      </c>
      <c r="H8">
        <v>1</v>
      </c>
      <c r="I8">
        <v>1</v>
      </c>
      <c r="J8">
        <f>IF(Table14[[#This Row],[Actual]]=Table14[[#This Row],[Classifer result]],1,0)</f>
        <v>1</v>
      </c>
      <c r="L8">
        <v>1</v>
      </c>
      <c r="M8">
        <v>0</v>
      </c>
      <c r="N8">
        <f>IF(Table1425[[#This Row],[Actual]]=Table1425[[#This Row],[Classifer result]],1,0)</f>
        <v>0</v>
      </c>
      <c r="P8">
        <v>1</v>
      </c>
      <c r="Q8">
        <v>1</v>
      </c>
      <c r="R8">
        <f>IF(Table142542[[#This Row],[Actual]]=Table142542[[#This Row],[Classifer result]],1,0)</f>
        <v>1</v>
      </c>
      <c r="T8">
        <v>1</v>
      </c>
      <c r="U8">
        <v>1</v>
      </c>
    </row>
    <row r="9" spans="1:21" x14ac:dyDescent="0.25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IF(Table14[[#This Row],[Actual]]=Table14[[#This Row],[Classifer result]],1,0)</f>
        <v>1</v>
      </c>
      <c r="L9">
        <v>1</v>
      </c>
      <c r="M9">
        <v>0</v>
      </c>
      <c r="N9">
        <f>IF(Table1425[[#This Row],[Actual]]=Table1425[[#This Row],[Classifer result]],1,0)</f>
        <v>0</v>
      </c>
      <c r="P9">
        <v>1</v>
      </c>
      <c r="Q9">
        <v>0</v>
      </c>
      <c r="R9">
        <f>IF(Table142542[[#This Row],[Actual]]=Table142542[[#This Row],[Classifer result]],1,0)</f>
        <v>0</v>
      </c>
      <c r="T9">
        <v>1</v>
      </c>
      <c r="U9">
        <v>1</v>
      </c>
    </row>
    <row r="10" spans="1:21" x14ac:dyDescent="0.25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IF(Table14[[#This Row],[Actual]]=Table14[[#This Row],[Classifer result]],1,0)</f>
        <v>1</v>
      </c>
      <c r="L10">
        <v>1</v>
      </c>
      <c r="M10">
        <v>0</v>
      </c>
      <c r="N10">
        <f>IF(Table1425[[#This Row],[Actual]]=Table1425[[#This Row],[Classifer result]],1,0)</f>
        <v>0</v>
      </c>
      <c r="P10">
        <v>1</v>
      </c>
      <c r="Q10">
        <v>1</v>
      </c>
      <c r="R10">
        <f>IF(Table142542[[#This Row],[Actual]]=Table142542[[#This Row],[Classifer result]],1,0)</f>
        <v>1</v>
      </c>
      <c r="T10">
        <v>0</v>
      </c>
      <c r="U10">
        <v>1</v>
      </c>
    </row>
    <row r="11" spans="1:21" x14ac:dyDescent="0.25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IF(Table14[[#This Row],[Actual]]=Table14[[#This Row],[Classifer result]],1,0)</f>
        <v>0</v>
      </c>
      <c r="L11">
        <v>1</v>
      </c>
      <c r="M11">
        <v>0</v>
      </c>
      <c r="N11">
        <f>IF(Table1425[[#This Row],[Actual]]=Table1425[[#This Row],[Classifer result]],1,0)</f>
        <v>0</v>
      </c>
      <c r="P11">
        <v>1</v>
      </c>
      <c r="Q11">
        <v>0</v>
      </c>
      <c r="R11">
        <f>IF(Table142542[[#This Row],[Actual]]=Table142542[[#This Row],[Classifer result]],1,0)</f>
        <v>0</v>
      </c>
      <c r="T11">
        <v>1</v>
      </c>
      <c r="U11">
        <v>1</v>
      </c>
    </row>
    <row r="12" spans="1:21" x14ac:dyDescent="0.25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IF(Table14[[#This Row],[Actual]]=Table14[[#This Row],[Classifer result]],1,0)</f>
        <v>1</v>
      </c>
      <c r="L12">
        <v>1</v>
      </c>
      <c r="M12">
        <v>0</v>
      </c>
      <c r="N12">
        <f>IF(Table1425[[#This Row],[Actual]]=Table1425[[#This Row],[Classifer result]],1,0)</f>
        <v>0</v>
      </c>
      <c r="P12">
        <v>1</v>
      </c>
      <c r="Q12">
        <v>0</v>
      </c>
      <c r="R12">
        <f>IF(Table142542[[#This Row],[Actual]]=Table142542[[#This Row],[Classifer result]],1,0)</f>
        <v>0</v>
      </c>
      <c r="T12">
        <v>1</v>
      </c>
      <c r="U12">
        <v>0</v>
      </c>
    </row>
    <row r="13" spans="1:21" x14ac:dyDescent="0.25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IF(Table14[[#This Row],[Actual]]=Table14[[#This Row],[Classifer result]],1,0)</f>
        <v>0</v>
      </c>
      <c r="L13">
        <v>0</v>
      </c>
      <c r="M13">
        <v>0</v>
      </c>
      <c r="N13">
        <f>IF(Table1425[[#This Row],[Actual]]=Table1425[[#This Row],[Classifer result]],1,0)</f>
        <v>1</v>
      </c>
      <c r="P13">
        <v>1</v>
      </c>
      <c r="Q13">
        <v>0</v>
      </c>
      <c r="R13">
        <f>IF(Table142542[[#This Row],[Actual]]=Table142542[[#This Row],[Classifer result]],1,0)</f>
        <v>0</v>
      </c>
      <c r="T13">
        <v>0</v>
      </c>
      <c r="U13">
        <v>0</v>
      </c>
    </row>
    <row r="14" spans="1:21" x14ac:dyDescent="0.25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IF(Table14[[#This Row],[Actual]]=Table14[[#This Row],[Classifer result]],1,0)</f>
        <v>1</v>
      </c>
      <c r="L14">
        <v>1</v>
      </c>
      <c r="M14">
        <v>1</v>
      </c>
      <c r="N14">
        <f>IF(Table1425[[#This Row],[Actual]]=Table1425[[#This Row],[Classifer result]],1,0)</f>
        <v>1</v>
      </c>
      <c r="P14">
        <v>0</v>
      </c>
      <c r="Q14">
        <v>0</v>
      </c>
      <c r="R14">
        <f>IF(Table142542[[#This Row],[Actual]]=Table142542[[#This Row],[Classifer result]],1,0)</f>
        <v>1</v>
      </c>
      <c r="T14">
        <v>1</v>
      </c>
      <c r="U14">
        <v>0</v>
      </c>
    </row>
    <row r="15" spans="1:21" x14ac:dyDescent="0.25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IF(Table14[[#This Row],[Actual]]=Table14[[#This Row],[Classifer result]],1,0)</f>
        <v>0</v>
      </c>
      <c r="L15">
        <v>0</v>
      </c>
      <c r="M15">
        <v>0</v>
      </c>
      <c r="N15">
        <f>IF(Table1425[[#This Row],[Actual]]=Table1425[[#This Row],[Classifer result]],1,0)</f>
        <v>1</v>
      </c>
      <c r="P15">
        <v>1</v>
      </c>
      <c r="Q15">
        <v>0</v>
      </c>
      <c r="R15">
        <f>IF(Table142542[[#This Row],[Actual]]=Table142542[[#This Row],[Classifer result]],1,0)</f>
        <v>0</v>
      </c>
      <c r="T15">
        <v>0</v>
      </c>
      <c r="U15">
        <v>0</v>
      </c>
    </row>
    <row r="16" spans="1:21" x14ac:dyDescent="0.25">
      <c r="A16">
        <v>0</v>
      </c>
      <c r="B16">
        <v>1</v>
      </c>
      <c r="C16">
        <f t="shared" si="0"/>
        <v>0</v>
      </c>
      <c r="H16">
        <v>0</v>
      </c>
      <c r="I16">
        <v>0</v>
      </c>
      <c r="J16">
        <f>IF(Table14[[#This Row],[Actual]]=Table14[[#This Row],[Classifer result]],1,0)</f>
        <v>1</v>
      </c>
      <c r="P16">
        <v>1</v>
      </c>
      <c r="Q16">
        <v>1</v>
      </c>
      <c r="R16">
        <f>IF(Table142542[[#This Row],[Actual]]=Table142542[[#This Row],[Classifer result]],1,0)</f>
        <v>1</v>
      </c>
      <c r="T16">
        <v>0</v>
      </c>
      <c r="U16">
        <v>1</v>
      </c>
    </row>
    <row r="17" spans="1:21" x14ac:dyDescent="0.25">
      <c r="A17">
        <v>0</v>
      </c>
      <c r="B17">
        <v>0</v>
      </c>
      <c r="C17">
        <f t="shared" si="0"/>
        <v>1</v>
      </c>
      <c r="I17" t="s">
        <v>7</v>
      </c>
      <c r="J17" s="1">
        <f>SUM(Table1[Result])/COUNT(Table1[Result])</f>
        <v>0.5</v>
      </c>
      <c r="M17" t="s">
        <v>7</v>
      </c>
      <c r="N17" s="1">
        <f>SUM(Table1[Result])/COUNT(Table1[Result])</f>
        <v>0.5</v>
      </c>
      <c r="Q17" t="s">
        <v>7</v>
      </c>
      <c r="R17" s="1">
        <f>SUM(Table1[Result])/COUNT(Table1[Result])</f>
        <v>0.5</v>
      </c>
      <c r="T17">
        <v>0</v>
      </c>
      <c r="U17">
        <v>0</v>
      </c>
    </row>
    <row r="18" spans="1:21" x14ac:dyDescent="0.25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25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25">
      <c r="A20">
        <v>0</v>
      </c>
      <c r="B20">
        <v>0</v>
      </c>
      <c r="C20">
        <f t="shared" si="0"/>
        <v>1</v>
      </c>
      <c r="Q20" t="s">
        <v>12</v>
      </c>
      <c r="T20">
        <v>1</v>
      </c>
      <c r="U20">
        <v>0</v>
      </c>
    </row>
    <row r="21" spans="1:21" x14ac:dyDescent="0.25">
      <c r="A21">
        <v>0</v>
      </c>
      <c r="B21">
        <v>0</v>
      </c>
      <c r="C21">
        <f t="shared" si="0"/>
        <v>1</v>
      </c>
      <c r="T21">
        <v>1</v>
      </c>
      <c r="U21">
        <v>0</v>
      </c>
    </row>
    <row r="22" spans="1:21" x14ac:dyDescent="0.25">
      <c r="A22">
        <v>0</v>
      </c>
      <c r="B22">
        <v>1</v>
      </c>
      <c r="C22">
        <f t="shared" si="0"/>
        <v>0</v>
      </c>
      <c r="Q22">
        <v>0.75</v>
      </c>
      <c r="T22">
        <v>1</v>
      </c>
      <c r="U22">
        <v>0</v>
      </c>
    </row>
    <row r="23" spans="1:21" x14ac:dyDescent="0.25">
      <c r="A23">
        <v>0</v>
      </c>
      <c r="B23">
        <v>1</v>
      </c>
      <c r="C23">
        <f t="shared" si="0"/>
        <v>0</v>
      </c>
      <c r="T23">
        <v>1</v>
      </c>
      <c r="U23">
        <v>0</v>
      </c>
    </row>
    <row r="24" spans="1:21" x14ac:dyDescent="0.25">
      <c r="T24">
        <v>1</v>
      </c>
      <c r="U24">
        <v>0</v>
      </c>
    </row>
    <row r="25" spans="1:21" x14ac:dyDescent="0.25">
      <c r="Q25" t="s">
        <v>13</v>
      </c>
      <c r="T25">
        <v>1</v>
      </c>
      <c r="U25">
        <v>0</v>
      </c>
    </row>
    <row r="26" spans="1:21" x14ac:dyDescent="0.25">
      <c r="T26">
        <v>0</v>
      </c>
      <c r="U26">
        <v>0</v>
      </c>
    </row>
    <row r="27" spans="1:21" x14ac:dyDescent="0.25">
      <c r="Q27">
        <v>0.28000000000000003</v>
      </c>
      <c r="T27">
        <v>1</v>
      </c>
      <c r="U27">
        <v>1</v>
      </c>
    </row>
    <row r="28" spans="1:21" x14ac:dyDescent="0.25">
      <c r="T28">
        <v>0</v>
      </c>
      <c r="U28">
        <v>0</v>
      </c>
    </row>
    <row r="29" spans="1:21" x14ac:dyDescent="0.25">
      <c r="T29">
        <v>1</v>
      </c>
      <c r="U29">
        <v>1</v>
      </c>
    </row>
    <row r="30" spans="1:21" x14ac:dyDescent="0.25">
      <c r="T30">
        <v>0</v>
      </c>
      <c r="U30">
        <v>0</v>
      </c>
    </row>
    <row r="31" spans="1:21" x14ac:dyDescent="0.25">
      <c r="T31">
        <v>1</v>
      </c>
      <c r="U31">
        <v>0</v>
      </c>
    </row>
    <row r="32" spans="1:21" x14ac:dyDescent="0.25">
      <c r="T32">
        <v>1</v>
      </c>
      <c r="U32">
        <v>1</v>
      </c>
    </row>
    <row r="33" spans="20:21" x14ac:dyDescent="0.25">
      <c r="T33">
        <v>1</v>
      </c>
      <c r="U33">
        <v>1</v>
      </c>
    </row>
    <row r="34" spans="20:21" x14ac:dyDescent="0.25">
      <c r="T34">
        <v>1</v>
      </c>
      <c r="U34">
        <v>1</v>
      </c>
    </row>
    <row r="35" spans="20:21" x14ac:dyDescent="0.25">
      <c r="T35">
        <v>1</v>
      </c>
      <c r="U35">
        <v>0</v>
      </c>
    </row>
    <row r="36" spans="20:21" x14ac:dyDescent="0.25">
      <c r="T36">
        <v>1</v>
      </c>
      <c r="U36">
        <v>1</v>
      </c>
    </row>
    <row r="37" spans="20:21" x14ac:dyDescent="0.25">
      <c r="T37">
        <v>1</v>
      </c>
      <c r="U37">
        <v>0</v>
      </c>
    </row>
    <row r="38" spans="20:21" x14ac:dyDescent="0.25">
      <c r="T38">
        <v>1</v>
      </c>
      <c r="U38">
        <v>0</v>
      </c>
    </row>
    <row r="39" spans="20:21" x14ac:dyDescent="0.25">
      <c r="T39">
        <v>1</v>
      </c>
      <c r="U39">
        <v>0</v>
      </c>
    </row>
    <row r="40" spans="20:21" x14ac:dyDescent="0.25">
      <c r="T40">
        <v>0</v>
      </c>
      <c r="U40">
        <v>0</v>
      </c>
    </row>
    <row r="41" spans="20:21" x14ac:dyDescent="0.25">
      <c r="T41">
        <v>1</v>
      </c>
      <c r="U41">
        <v>0</v>
      </c>
    </row>
    <row r="42" spans="20:21" x14ac:dyDescent="0.25">
      <c r="T42">
        <v>1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738-D52A-46E9-9283-8A8363065AD3}">
  <dimension ref="A1:N42"/>
  <sheetViews>
    <sheetView topLeftCell="A16" workbookViewId="0">
      <selection activeCell="K24" sqref="K24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t="s">
        <v>10</v>
      </c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IF(Table16[[#This Row],[Actual]]=Table16[[#This Row],[Classifer result]],1,0)</f>
        <v>0</v>
      </c>
      <c r="E3">
        <v>1</v>
      </c>
      <c r="F3">
        <v>1</v>
      </c>
      <c r="G3">
        <f>IF(Table1678910121314152426[[#This Row],[Actual]]=Table1678910121314152426[[#This Row],[Classifer result]],1,0)</f>
        <v>1</v>
      </c>
      <c r="I3">
        <v>1</v>
      </c>
      <c r="J3">
        <v>1</v>
      </c>
      <c r="K3">
        <f>IF(Table167891012131415244143[[#This Row],[Actual]]=Table167891012131415244143[[#This Row],[Classifer result]],1,0)</f>
        <v>1</v>
      </c>
      <c r="M3">
        <v>1</v>
      </c>
      <c r="N3">
        <v>1</v>
      </c>
    </row>
    <row r="4" spans="1:14" x14ac:dyDescent="0.25">
      <c r="A4">
        <v>1</v>
      </c>
      <c r="B4">
        <v>1</v>
      </c>
      <c r="C4">
        <f>IF(Table16[[#This Row],[Actual]]=Table16[[#This Row],[Classifer result]],1,0)</f>
        <v>1</v>
      </c>
      <c r="E4">
        <v>1</v>
      </c>
      <c r="F4">
        <v>0</v>
      </c>
      <c r="G4">
        <f>IF(Table1678910121314152426[[#This Row],[Actual]]=Table1678910121314152426[[#This Row],[Classifer result]],1,0)</f>
        <v>0</v>
      </c>
      <c r="I4">
        <v>1</v>
      </c>
      <c r="J4">
        <v>0</v>
      </c>
      <c r="K4">
        <f>IF(Table167891012131415244143[[#This Row],[Actual]]=Table167891012131415244143[[#This Row],[Classifer result]],1,0)</f>
        <v>0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IF(Table16[[#This Row],[Actual]]=Table16[[#This Row],[Classifer result]],1,0)</f>
        <v>0</v>
      </c>
      <c r="E5">
        <v>1</v>
      </c>
      <c r="F5">
        <v>1</v>
      </c>
      <c r="G5">
        <f>IF(Table1678910121314152426[[#This Row],[Actual]]=Table1678910121314152426[[#This Row],[Classifer result]],1,0)</f>
        <v>1</v>
      </c>
      <c r="I5">
        <v>1</v>
      </c>
      <c r="J5">
        <v>0</v>
      </c>
      <c r="K5">
        <f>IF(Table167891012131415244143[[#This Row],[Actual]]=Table167891012131415244143[[#This Row],[Classifer result]],1,0)</f>
        <v>0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f>IF(Table16[[#This Row],[Actual]]=Table16[[#This Row],[Classifer result]],1,0)</f>
        <v>0</v>
      </c>
      <c r="E6">
        <v>1</v>
      </c>
      <c r="F6">
        <v>1</v>
      </c>
      <c r="G6">
        <f>IF(Table1678910121314152426[[#This Row],[Actual]]=Table1678910121314152426[[#This Row],[Classifer result]],1,0)</f>
        <v>1</v>
      </c>
      <c r="I6">
        <v>1</v>
      </c>
      <c r="J6">
        <v>1</v>
      </c>
      <c r="K6">
        <f>IF(Table167891012131415244143[[#This Row],[Actual]]=Table167891012131415244143[[#This Row],[Classifer result]],1,0)</f>
        <v>1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IF(Table16[[#This Row],[Actual]]=Table16[[#This Row],[Classifer result]],1,0)</f>
        <v>0</v>
      </c>
      <c r="E7">
        <v>1</v>
      </c>
      <c r="F7">
        <v>0</v>
      </c>
      <c r="G7">
        <f>IF(Table1678910121314152426[[#This Row],[Actual]]=Table1678910121314152426[[#This Row],[Classifer result]],1,0)</f>
        <v>0</v>
      </c>
      <c r="I7">
        <v>1</v>
      </c>
      <c r="J7">
        <v>1</v>
      </c>
      <c r="K7">
        <f>IF(Table167891012131415244143[[#This Row],[Actual]]=Table167891012131415244143[[#This Row],[Classifer result]],1,0)</f>
        <v>1</v>
      </c>
      <c r="M7">
        <v>1</v>
      </c>
      <c r="N7">
        <v>1</v>
      </c>
    </row>
    <row r="8" spans="1:14" x14ac:dyDescent="0.25">
      <c r="A8">
        <v>1</v>
      </c>
      <c r="B8">
        <v>1</v>
      </c>
      <c r="C8">
        <f>IF(Table16[[#This Row],[Actual]]=Table16[[#This Row],[Classifer result]],1,0)</f>
        <v>1</v>
      </c>
      <c r="E8">
        <v>1</v>
      </c>
      <c r="F8">
        <v>0</v>
      </c>
      <c r="G8">
        <f>IF(Table1678910121314152426[[#This Row],[Actual]]=Table1678910121314152426[[#This Row],[Classifer result]],1,0)</f>
        <v>0</v>
      </c>
      <c r="I8">
        <v>1</v>
      </c>
      <c r="J8">
        <v>1</v>
      </c>
      <c r="K8">
        <f>IF(Table167891012131415244143[[#This Row],[Actual]]=Table167891012131415244143[[#This Row],[Classifer result]],1,0)</f>
        <v>1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f>IF(Table16[[#This Row],[Actual]]=Table16[[#This Row],[Classifer result]],1,0)</f>
        <v>1</v>
      </c>
      <c r="E9">
        <v>1</v>
      </c>
      <c r="F9">
        <v>0</v>
      </c>
      <c r="G9">
        <f>IF(Table1678910121314152426[[#This Row],[Actual]]=Table1678910121314152426[[#This Row],[Classifer result]],1,0)</f>
        <v>0</v>
      </c>
      <c r="I9">
        <v>1</v>
      </c>
      <c r="J9">
        <v>0</v>
      </c>
      <c r="K9">
        <f>IF(Table167891012131415244143[[#This Row],[Actual]]=Table167891012131415244143[[#This Row],[Classifer result]],1,0)</f>
        <v>0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IF(Table16[[#This Row],[Actual]]=Table16[[#This Row],[Classifer result]],1,0)</f>
        <v>1</v>
      </c>
      <c r="E10">
        <v>1</v>
      </c>
      <c r="F10">
        <v>0</v>
      </c>
      <c r="G10">
        <f>IF(Table1678910121314152426[[#This Row],[Actual]]=Table1678910121314152426[[#This Row],[Classifer result]],1,0)</f>
        <v>0</v>
      </c>
      <c r="I10">
        <v>1</v>
      </c>
      <c r="J10">
        <v>1</v>
      </c>
      <c r="K10">
        <f>IF(Table167891012131415244143[[#This Row],[Actual]]=Table167891012131415244143[[#This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IF(Table16[[#This Row],[Actual]]=Table16[[#This Row],[Classifer result]],1,0)</f>
        <v>1</v>
      </c>
      <c r="E11">
        <v>1</v>
      </c>
      <c r="F11">
        <v>0</v>
      </c>
      <c r="G11">
        <f>IF(Table1678910121314152426[[#This Row],[Actual]]=Table1678910121314152426[[#This Row],[Classifer result]],1,0)</f>
        <v>0</v>
      </c>
      <c r="I11">
        <v>1</v>
      </c>
      <c r="J11">
        <v>0</v>
      </c>
      <c r="K11">
        <f>IF(Table167891012131415244143[[#This Row],[Actual]]=Table167891012131415244143[[#This Row],[Classifer result]],1,0)</f>
        <v>0</v>
      </c>
      <c r="M11">
        <v>1</v>
      </c>
      <c r="N11">
        <v>1</v>
      </c>
    </row>
    <row r="12" spans="1:14" x14ac:dyDescent="0.25">
      <c r="A12">
        <v>1</v>
      </c>
      <c r="B12">
        <v>1</v>
      </c>
      <c r="C12">
        <f>IF(Table16[[#This Row],[Actual]]=Table16[[#This Row],[Classifer result]],1,0)</f>
        <v>1</v>
      </c>
      <c r="E12">
        <v>1</v>
      </c>
      <c r="F12">
        <v>0</v>
      </c>
      <c r="G12">
        <f>IF(Table1678910121314152426[[#This Row],[Actual]]=Table1678910121314152426[[#This Row],[Classifer result]],1,0)</f>
        <v>0</v>
      </c>
      <c r="I12">
        <v>1</v>
      </c>
      <c r="J12">
        <v>0</v>
      </c>
      <c r="K12">
        <f>IF(Table167891012131415244143[[#This Row],[Actual]]=Table167891012131415244143[[#This Row],[Classifer result]],1,0)</f>
        <v>0</v>
      </c>
      <c r="M12">
        <v>1</v>
      </c>
      <c r="N12">
        <v>0</v>
      </c>
    </row>
    <row r="13" spans="1:14" x14ac:dyDescent="0.25">
      <c r="A13">
        <v>1</v>
      </c>
      <c r="B13">
        <v>0</v>
      </c>
      <c r="C13">
        <f>IF(Table16[[#This Row],[Actual]]=Table16[[#This Row],[Classifer result]],1,0)</f>
        <v>0</v>
      </c>
      <c r="E13">
        <v>1</v>
      </c>
      <c r="F13">
        <v>0</v>
      </c>
      <c r="G13">
        <f>IF(Table1678910121314152426[[#This Row],[Actual]]=Table1678910121314152426[[#This Row],[Classifer result]],1,0)</f>
        <v>0</v>
      </c>
      <c r="I13">
        <v>1</v>
      </c>
      <c r="J13">
        <v>0</v>
      </c>
      <c r="K13">
        <f>IF(Table167891012131415244143[[#This Row],[Actual]]=Table167891012131415244143[[#This Row],[Classifer result]],1,0)</f>
        <v>0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IF(Table16[[#This Row],[Actual]]=Table16[[#This Row],[Classifer result]],1,0)</f>
        <v>0</v>
      </c>
      <c r="E14">
        <v>1</v>
      </c>
      <c r="F14">
        <v>1</v>
      </c>
      <c r="G14">
        <f>IF(Table1678910121314152426[[#This Row],[Actual]]=Table1678910121314152426[[#This Row],[Classifer result]],1,0)</f>
        <v>1</v>
      </c>
      <c r="I14">
        <v>1</v>
      </c>
      <c r="J14">
        <v>0</v>
      </c>
      <c r="K14">
        <f>IF(Table167891012131415244143[[#This Row],[Actual]]=Table167891012131415244143[[#This Row],[Classifer result]],1,0)</f>
        <v>0</v>
      </c>
      <c r="M14">
        <v>1</v>
      </c>
      <c r="N14">
        <v>0</v>
      </c>
    </row>
    <row r="15" spans="1:14" x14ac:dyDescent="0.25">
      <c r="A15">
        <v>1</v>
      </c>
      <c r="B15">
        <v>0</v>
      </c>
      <c r="C15">
        <f>IF(Table16[[#This Row],[Actual]]=Table16[[#This Row],[Classifer result]],1,0)</f>
        <v>0</v>
      </c>
      <c r="E15">
        <v>1</v>
      </c>
      <c r="F15">
        <v>0</v>
      </c>
      <c r="G15">
        <f>IF(Table1678910121314152426[[#This Row],[Actual]]=Table1678910121314152426[[#This Row],[Classifer result]],1,0)</f>
        <v>0</v>
      </c>
      <c r="I15">
        <v>1</v>
      </c>
      <c r="J15">
        <v>0</v>
      </c>
      <c r="K15">
        <f>IF(Table167891012131415244143[[#This Row],[Actual]]=Table167891012131415244143[[#This Row],[Classifer result]],1,0)</f>
        <v>0</v>
      </c>
      <c r="M15">
        <v>1</v>
      </c>
      <c r="N15">
        <v>0</v>
      </c>
    </row>
    <row r="16" spans="1:14" x14ac:dyDescent="0.25">
      <c r="A16">
        <v>1</v>
      </c>
      <c r="B16">
        <v>0</v>
      </c>
      <c r="C16">
        <f>IF(Table16[[#This Row],[Actual]]=Table16[[#This Row],[Classifer result]],1,0)</f>
        <v>0</v>
      </c>
      <c r="I16">
        <v>1</v>
      </c>
      <c r="J16">
        <v>1</v>
      </c>
      <c r="K16">
        <f>IF(Table167891012131415244143[[#This Row],[Actual]]=Table167891012131415244143[[#This Row],[Classifer result]],1,0)</f>
        <v>1</v>
      </c>
      <c r="M16">
        <v>1</v>
      </c>
      <c r="N16">
        <v>1</v>
      </c>
    </row>
    <row r="17" spans="2:14" x14ac:dyDescent="0.25">
      <c r="B17" t="s">
        <v>7</v>
      </c>
      <c r="C17" s="1">
        <f>SUM(Table16[Result])/COUNT(Table16[Result])</f>
        <v>0.42857142857142855</v>
      </c>
      <c r="F17" t="s">
        <v>7</v>
      </c>
      <c r="G17" s="1">
        <f>SUM(Table1678910121314152426[Result])/COUNT(Table1678910121314152426[Result])</f>
        <v>0.30769230769230771</v>
      </c>
      <c r="J17" t="s">
        <v>7</v>
      </c>
      <c r="K17" s="1">
        <f>SUM(Table167891012131415244143[Result])/COUNT(Table167891012131415244143[Result])</f>
        <v>0.42857142857142855</v>
      </c>
      <c r="M17">
        <v>1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1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J21" t="s">
        <v>12</v>
      </c>
      <c r="M21">
        <v>1</v>
      </c>
      <c r="N21">
        <v>0</v>
      </c>
    </row>
    <row r="22" spans="2:14" x14ac:dyDescent="0.25">
      <c r="M22">
        <v>1</v>
      </c>
      <c r="N22">
        <v>0</v>
      </c>
    </row>
    <row r="23" spans="2:14" x14ac:dyDescent="0.25">
      <c r="J23">
        <v>1</v>
      </c>
      <c r="M23">
        <v>1</v>
      </c>
      <c r="N23">
        <v>0</v>
      </c>
    </row>
    <row r="24" spans="2:14" x14ac:dyDescent="0.25">
      <c r="M24">
        <v>1</v>
      </c>
      <c r="N24">
        <v>0</v>
      </c>
    </row>
    <row r="25" spans="2:14" x14ac:dyDescent="0.25">
      <c r="M25">
        <v>1</v>
      </c>
      <c r="N25">
        <v>0</v>
      </c>
    </row>
    <row r="26" spans="2:14" x14ac:dyDescent="0.25">
      <c r="J26" t="s">
        <v>13</v>
      </c>
      <c r="M26">
        <v>1</v>
      </c>
      <c r="N26">
        <v>0</v>
      </c>
    </row>
    <row r="27" spans="2:14" x14ac:dyDescent="0.25">
      <c r="M27">
        <v>1</v>
      </c>
      <c r="N27">
        <v>1</v>
      </c>
    </row>
    <row r="28" spans="2:14" x14ac:dyDescent="0.25">
      <c r="J28">
        <v>0</v>
      </c>
      <c r="M28">
        <v>1</v>
      </c>
      <c r="N28">
        <v>0</v>
      </c>
    </row>
    <row r="29" spans="2:14" x14ac:dyDescent="0.25">
      <c r="M29">
        <v>1</v>
      </c>
      <c r="N29">
        <v>1</v>
      </c>
    </row>
    <row r="30" spans="2:14" x14ac:dyDescent="0.25">
      <c r="M30">
        <v>1</v>
      </c>
      <c r="N30">
        <v>0</v>
      </c>
    </row>
    <row r="31" spans="2:14" x14ac:dyDescent="0.25">
      <c r="M31">
        <v>1</v>
      </c>
      <c r="N31">
        <v>0</v>
      </c>
    </row>
    <row r="32" spans="2:14" x14ac:dyDescent="0.25">
      <c r="M32">
        <v>1</v>
      </c>
      <c r="N32">
        <v>1</v>
      </c>
    </row>
    <row r="33" spans="13:14" x14ac:dyDescent="0.25">
      <c r="M33">
        <v>1</v>
      </c>
      <c r="N33">
        <v>1</v>
      </c>
    </row>
    <row r="34" spans="13:14" x14ac:dyDescent="0.25">
      <c r="M34">
        <v>1</v>
      </c>
      <c r="N34">
        <v>1</v>
      </c>
    </row>
    <row r="35" spans="13:14" x14ac:dyDescent="0.25">
      <c r="M35">
        <v>1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1</v>
      </c>
      <c r="N37">
        <v>0</v>
      </c>
    </row>
    <row r="38" spans="13:14" x14ac:dyDescent="0.25">
      <c r="M38">
        <v>1</v>
      </c>
      <c r="N38">
        <v>0</v>
      </c>
    </row>
    <row r="39" spans="13:14" x14ac:dyDescent="0.25">
      <c r="M39">
        <v>1</v>
      </c>
      <c r="N39">
        <v>0</v>
      </c>
    </row>
    <row r="40" spans="13:14" x14ac:dyDescent="0.25">
      <c r="M40">
        <v>1</v>
      </c>
      <c r="N40">
        <v>0</v>
      </c>
    </row>
    <row r="41" spans="13:14" x14ac:dyDescent="0.25">
      <c r="M41">
        <v>1</v>
      </c>
      <c r="N41">
        <v>0</v>
      </c>
    </row>
    <row r="42" spans="13:14" x14ac:dyDescent="0.25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92C7-D936-4D2A-8592-74CAAF63DD12}">
  <dimension ref="A1:N42"/>
  <sheetViews>
    <sheetView topLeftCell="A13" workbookViewId="0">
      <selection activeCell="K25" sqref="K25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t="s">
        <v>10</v>
      </c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IF(Table167[[#This Row],[Actual]]=Table167[[#This Row],[Classifer result]],1,0)</f>
        <v>0</v>
      </c>
      <c r="E3">
        <v>1</v>
      </c>
      <c r="F3">
        <v>1</v>
      </c>
      <c r="G3">
        <f>IF(Table167891012131415242627[[#This Row],[Actual]]=Table167891012131415242627[[#This Row],[Classifer result]],1,0)</f>
        <v>1</v>
      </c>
      <c r="I3">
        <v>0</v>
      </c>
      <c r="J3">
        <v>1</v>
      </c>
      <c r="K3">
        <f>IF(Table167891012131415244144[[#This Row],[Actual]]=Table167891012131415244144[[#This Row],[Classifer result]],1,0)</f>
        <v>0</v>
      </c>
      <c r="M3">
        <v>1</v>
      </c>
      <c r="N3">
        <v>1</v>
      </c>
    </row>
    <row r="4" spans="1:14" x14ac:dyDescent="0.25">
      <c r="A4">
        <v>1</v>
      </c>
      <c r="B4">
        <v>1</v>
      </c>
      <c r="C4">
        <f>IF(Table167[[#This Row],[Actual]]=Table167[[#This Row],[Classifer result]],1,0)</f>
        <v>1</v>
      </c>
      <c r="E4">
        <v>1</v>
      </c>
      <c r="F4">
        <v>0</v>
      </c>
      <c r="G4">
        <f>IF(Table167891012131415242627[[#This Row],[Actual]]=Table167891012131415242627[[#This Row],[Classifer result]],1,0)</f>
        <v>0</v>
      </c>
      <c r="I4">
        <v>1</v>
      </c>
      <c r="J4">
        <v>0</v>
      </c>
      <c r="K4">
        <f>IF(Table167891012131415244144[[#This Row],[Actual]]=Table167891012131415244144[[#This Row],[Classifer result]],1,0)</f>
        <v>0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IF(Table167[[#This Row],[Actual]]=Table167[[#This Row],[Classifer result]],1,0)</f>
        <v>0</v>
      </c>
      <c r="E5">
        <v>1</v>
      </c>
      <c r="F5">
        <v>1</v>
      </c>
      <c r="G5">
        <f>IF(Table167891012131415242627[[#This Row],[Actual]]=Table167891012131415242627[[#This Row],[Classifer result]],1,0)</f>
        <v>1</v>
      </c>
      <c r="I5">
        <v>1</v>
      </c>
      <c r="J5">
        <v>0</v>
      </c>
      <c r="K5">
        <f>IF(Table167891012131415244144[[#This Row],[Actual]]=Table167891012131415244144[[#This Row],[Classifer result]],1,0)</f>
        <v>0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f>IF(Table167[[#This Row],[Actual]]=Table167[[#This Row],[Classifer result]],1,0)</f>
        <v>0</v>
      </c>
      <c r="E6">
        <v>1</v>
      </c>
      <c r="F6">
        <v>1</v>
      </c>
      <c r="G6">
        <f>IF(Table167891012131415242627[[#This Row],[Actual]]=Table167891012131415242627[[#This Row],[Classifer result]],1,0)</f>
        <v>1</v>
      </c>
      <c r="I6">
        <v>1</v>
      </c>
      <c r="J6">
        <v>1</v>
      </c>
      <c r="K6">
        <f>IF(Table167891012131415244144[[#This Row],[Actual]]=Table167891012131415244144[[#This Row],[Classifer result]],1,0)</f>
        <v>1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IF(Table167[[#This Row],[Actual]]=Table167[[#This Row],[Classifer result]],1,0)</f>
        <v>0</v>
      </c>
      <c r="E7">
        <v>1</v>
      </c>
      <c r="F7">
        <v>0</v>
      </c>
      <c r="G7">
        <f>IF(Table167891012131415242627[[#This Row],[Actual]]=Table167891012131415242627[[#This Row],[Classifer result]],1,0)</f>
        <v>0</v>
      </c>
      <c r="I7">
        <v>1</v>
      </c>
      <c r="J7">
        <v>1</v>
      </c>
      <c r="K7">
        <f>IF(Table167891012131415244144[[#This Row],[Actual]]=Table167891012131415244144[[#This Row],[Classifer result]],1,0)</f>
        <v>1</v>
      </c>
      <c r="M7">
        <v>1</v>
      </c>
      <c r="N7">
        <v>1</v>
      </c>
    </row>
    <row r="8" spans="1:14" x14ac:dyDescent="0.25">
      <c r="A8">
        <v>1</v>
      </c>
      <c r="B8">
        <v>1</v>
      </c>
      <c r="C8">
        <f>IF(Table167[[#This Row],[Actual]]=Table167[[#This Row],[Classifer result]],1,0)</f>
        <v>1</v>
      </c>
      <c r="E8">
        <v>1</v>
      </c>
      <c r="F8">
        <v>0</v>
      </c>
      <c r="G8">
        <f>IF(Table167891012131415242627[[#This Row],[Actual]]=Table167891012131415242627[[#This Row],[Classifer result]],1,0)</f>
        <v>0</v>
      </c>
      <c r="I8">
        <v>1</v>
      </c>
      <c r="J8">
        <v>1</v>
      </c>
      <c r="K8">
        <f>IF(Table167891012131415244144[[#This Row],[Actual]]=Table167891012131415244144[[#This Row],[Classifer result]],1,0)</f>
        <v>1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f>IF(Table167[[#This Row],[Actual]]=Table167[[#This Row],[Classifer result]],1,0)</f>
        <v>1</v>
      </c>
      <c r="E9">
        <v>1</v>
      </c>
      <c r="F9">
        <v>0</v>
      </c>
      <c r="G9">
        <f>IF(Table167891012131415242627[[#This Row],[Actual]]=Table167891012131415242627[[#This Row],[Classifer result]],1,0)</f>
        <v>0</v>
      </c>
      <c r="I9">
        <v>1</v>
      </c>
      <c r="J9">
        <v>0</v>
      </c>
      <c r="K9">
        <f>IF(Table167891012131415244144[[#This Row],[Actual]]=Table167891012131415244144[[#This Row],[Classifer result]],1,0)</f>
        <v>0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IF(Table167[[#This Row],[Actual]]=Table167[[#This Row],[Classifer result]],1,0)</f>
        <v>1</v>
      </c>
      <c r="E10">
        <v>1</v>
      </c>
      <c r="F10">
        <v>0</v>
      </c>
      <c r="G10">
        <f>IF(Table167891012131415242627[[#This Row],[Actual]]=Table167891012131415242627[[#This Row],[Classifer result]],1,0)</f>
        <v>0</v>
      </c>
      <c r="I10">
        <v>1</v>
      </c>
      <c r="J10">
        <v>1</v>
      </c>
      <c r="K10">
        <f>IF(Table167891012131415244144[[#This Row],[Actual]]=Table167891012131415244144[[#This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IF(Table167[[#This Row],[Actual]]=Table167[[#This Row],[Classifer result]],1,0)</f>
        <v>1</v>
      </c>
      <c r="E11">
        <v>1</v>
      </c>
      <c r="F11">
        <v>0</v>
      </c>
      <c r="G11">
        <f>IF(Table167891012131415242627[[#This Row],[Actual]]=Table167891012131415242627[[#This Row],[Classifer result]],1,0)</f>
        <v>0</v>
      </c>
      <c r="I11">
        <v>1</v>
      </c>
      <c r="J11">
        <v>0</v>
      </c>
      <c r="K11">
        <f>IF(Table167891012131415244144[[#This Row],[Actual]]=Table167891012131415244144[[#This Row],[Classifer result]],1,0)</f>
        <v>0</v>
      </c>
      <c r="M11">
        <v>1</v>
      </c>
      <c r="N11">
        <v>1</v>
      </c>
    </row>
    <row r="12" spans="1:14" x14ac:dyDescent="0.25">
      <c r="A12">
        <v>1</v>
      </c>
      <c r="B12">
        <v>1</v>
      </c>
      <c r="C12">
        <f>IF(Table167[[#This Row],[Actual]]=Table167[[#This Row],[Classifer result]],1,0)</f>
        <v>1</v>
      </c>
      <c r="E12">
        <v>1</v>
      </c>
      <c r="F12">
        <v>0</v>
      </c>
      <c r="G12">
        <f>IF(Table167891012131415242627[[#This Row],[Actual]]=Table167891012131415242627[[#This Row],[Classifer result]],1,0)</f>
        <v>0</v>
      </c>
      <c r="I12">
        <v>1</v>
      </c>
      <c r="J12">
        <v>0</v>
      </c>
      <c r="K12">
        <f>IF(Table167891012131415244144[[#This Row],[Actual]]=Table167891012131415244144[[#This Row],[Classifer result]],1,0)</f>
        <v>0</v>
      </c>
      <c r="M12">
        <v>1</v>
      </c>
      <c r="N12">
        <v>0</v>
      </c>
    </row>
    <row r="13" spans="1:14" x14ac:dyDescent="0.25">
      <c r="A13">
        <v>1</v>
      </c>
      <c r="B13">
        <v>0</v>
      </c>
      <c r="C13">
        <f>IF(Table167[[#This Row],[Actual]]=Table167[[#This Row],[Classifer result]],1,0)</f>
        <v>0</v>
      </c>
      <c r="E13">
        <v>1</v>
      </c>
      <c r="F13">
        <v>0</v>
      </c>
      <c r="G13">
        <f>IF(Table167891012131415242627[[#This Row],[Actual]]=Table167891012131415242627[[#This Row],[Classifer result]],1,0)</f>
        <v>0</v>
      </c>
      <c r="I13">
        <v>1</v>
      </c>
      <c r="J13">
        <v>0</v>
      </c>
      <c r="K13">
        <f>IF(Table167891012131415244144[[#This Row],[Actual]]=Table167891012131415244144[[#This Row],[Classifer result]],1,0)</f>
        <v>0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IF(Table167[[#This Row],[Actual]]=Table167[[#This Row],[Classifer result]],1,0)</f>
        <v>0</v>
      </c>
      <c r="E14">
        <v>1</v>
      </c>
      <c r="F14">
        <v>1</v>
      </c>
      <c r="G14">
        <f>IF(Table167891012131415242627[[#This Row],[Actual]]=Table167891012131415242627[[#This Row],[Classifer result]],1,0)</f>
        <v>1</v>
      </c>
      <c r="I14">
        <v>1</v>
      </c>
      <c r="J14">
        <v>0</v>
      </c>
      <c r="K14">
        <f>IF(Table167891012131415244144[[#This Row],[Actual]]=Table167891012131415244144[[#This Row],[Classifer result]],1,0)</f>
        <v>0</v>
      </c>
      <c r="M14">
        <v>1</v>
      </c>
      <c r="N14">
        <v>0</v>
      </c>
    </row>
    <row r="15" spans="1:14" x14ac:dyDescent="0.25">
      <c r="A15">
        <v>1</v>
      </c>
      <c r="B15">
        <v>0</v>
      </c>
      <c r="C15">
        <f>IF(Table167[[#This Row],[Actual]]=Table167[[#This Row],[Classifer result]],1,0)</f>
        <v>0</v>
      </c>
      <c r="E15">
        <v>1</v>
      </c>
      <c r="F15">
        <v>0</v>
      </c>
      <c r="G15">
        <f>IF(Table167891012131415242627[[#This Row],[Actual]]=Table167891012131415242627[[#This Row],[Classifer result]],1,0)</f>
        <v>0</v>
      </c>
      <c r="I15">
        <v>1</v>
      </c>
      <c r="J15">
        <v>0</v>
      </c>
      <c r="K15">
        <f>IF(Table167891012131415244144[[#This Row],[Actual]]=Table167891012131415244144[[#This Row],[Classifer result]],1,0)</f>
        <v>0</v>
      </c>
      <c r="M15">
        <v>1</v>
      </c>
      <c r="N15">
        <v>0</v>
      </c>
    </row>
    <row r="16" spans="1:14" x14ac:dyDescent="0.25">
      <c r="A16">
        <v>1</v>
      </c>
      <c r="B16">
        <v>0</v>
      </c>
      <c r="C16">
        <f>IF(Table167[[#This Row],[Actual]]=Table167[[#This Row],[Classifer result]],1,0)</f>
        <v>0</v>
      </c>
      <c r="I16">
        <v>1</v>
      </c>
      <c r="J16">
        <v>1</v>
      </c>
      <c r="K16">
        <f>IF(Table167891012131415244144[[#This Row],[Actual]]=Table167891012131415244144[[#This Row],[Classifer result]],1,0)</f>
        <v>1</v>
      </c>
      <c r="M16">
        <v>1</v>
      </c>
      <c r="N16">
        <v>1</v>
      </c>
    </row>
    <row r="17" spans="2:14" x14ac:dyDescent="0.25">
      <c r="B17" t="s">
        <v>7</v>
      </c>
      <c r="C17" s="1">
        <f>SUM(Table167[Result])/COUNT(Table167[Result])</f>
        <v>0.42857142857142855</v>
      </c>
      <c r="F17" t="s">
        <v>7</v>
      </c>
      <c r="G17" s="1">
        <f>SUM(Table167891012131415242627[Result])/COUNT(Table167891012131415242627[Result])</f>
        <v>0.30769230769230771</v>
      </c>
      <c r="J17" t="s">
        <v>7</v>
      </c>
      <c r="K17" s="1">
        <f>SUM(Table167891012131415244144[Result])/COUNT(Table167891012131415244144[Result])</f>
        <v>0.35714285714285715</v>
      </c>
      <c r="M17">
        <v>1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1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J21" t="s">
        <v>12</v>
      </c>
      <c r="M21">
        <v>1</v>
      </c>
      <c r="N21">
        <v>0</v>
      </c>
    </row>
    <row r="22" spans="2:14" x14ac:dyDescent="0.25">
      <c r="M22">
        <v>1</v>
      </c>
      <c r="N22">
        <v>0</v>
      </c>
    </row>
    <row r="23" spans="2:14" x14ac:dyDescent="0.25">
      <c r="J23">
        <v>0.9375</v>
      </c>
      <c r="M23">
        <v>1</v>
      </c>
      <c r="N23">
        <v>0</v>
      </c>
    </row>
    <row r="24" spans="2:14" x14ac:dyDescent="0.25">
      <c r="M24">
        <v>1</v>
      </c>
      <c r="N24">
        <v>0</v>
      </c>
    </row>
    <row r="25" spans="2:14" x14ac:dyDescent="0.25">
      <c r="M25">
        <v>1</v>
      </c>
      <c r="N25">
        <v>0</v>
      </c>
    </row>
    <row r="26" spans="2:14" x14ac:dyDescent="0.25">
      <c r="J26" t="s">
        <v>13</v>
      </c>
      <c r="M26">
        <v>1</v>
      </c>
      <c r="N26">
        <v>0</v>
      </c>
    </row>
    <row r="27" spans="2:14" x14ac:dyDescent="0.25">
      <c r="M27">
        <v>1</v>
      </c>
      <c r="N27">
        <v>1</v>
      </c>
    </row>
    <row r="28" spans="2:14" x14ac:dyDescent="0.25">
      <c r="J28">
        <v>0</v>
      </c>
      <c r="M28">
        <v>1</v>
      </c>
      <c r="N28">
        <v>0</v>
      </c>
    </row>
    <row r="29" spans="2:14" x14ac:dyDescent="0.25">
      <c r="M29">
        <v>0</v>
      </c>
      <c r="N29">
        <v>1</v>
      </c>
    </row>
    <row r="30" spans="2:14" x14ac:dyDescent="0.25">
      <c r="M30">
        <v>1</v>
      </c>
      <c r="N30">
        <v>0</v>
      </c>
    </row>
    <row r="31" spans="2:14" x14ac:dyDescent="0.25">
      <c r="M31">
        <v>1</v>
      </c>
      <c r="N31">
        <v>0</v>
      </c>
    </row>
    <row r="32" spans="2:14" x14ac:dyDescent="0.25">
      <c r="M32">
        <v>1</v>
      </c>
      <c r="N32">
        <v>1</v>
      </c>
    </row>
    <row r="33" spans="13:14" x14ac:dyDescent="0.25">
      <c r="M33">
        <v>1</v>
      </c>
      <c r="N33">
        <v>1</v>
      </c>
    </row>
    <row r="34" spans="13:14" x14ac:dyDescent="0.25">
      <c r="M34">
        <v>1</v>
      </c>
      <c r="N34">
        <v>1</v>
      </c>
    </row>
    <row r="35" spans="13:14" x14ac:dyDescent="0.25">
      <c r="M35">
        <v>1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1</v>
      </c>
      <c r="N37">
        <v>0</v>
      </c>
    </row>
    <row r="38" spans="13:14" x14ac:dyDescent="0.25">
      <c r="M38">
        <v>1</v>
      </c>
      <c r="N38">
        <v>0</v>
      </c>
    </row>
    <row r="39" spans="13:14" x14ac:dyDescent="0.25">
      <c r="M39">
        <v>1</v>
      </c>
      <c r="N39">
        <v>0</v>
      </c>
    </row>
    <row r="40" spans="13:14" x14ac:dyDescent="0.25">
      <c r="M40">
        <v>1</v>
      </c>
      <c r="N40">
        <v>0</v>
      </c>
    </row>
    <row r="41" spans="13:14" x14ac:dyDescent="0.25">
      <c r="M41">
        <v>1</v>
      </c>
      <c r="N41">
        <v>0</v>
      </c>
    </row>
    <row r="42" spans="13:14" x14ac:dyDescent="0.25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E90-296F-4148-AA72-A18CDC219A12}">
  <dimension ref="A1:N42"/>
  <sheetViews>
    <sheetView topLeftCell="A13" workbookViewId="0">
      <selection activeCell="O18" sqref="O18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t="s">
        <v>10</v>
      </c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IF(Table1678[[#This Row],[Actual]]=Table1678[[#This Row],[Classifer result]],1,0)</f>
        <v>0</v>
      </c>
      <c r="E3">
        <v>1</v>
      </c>
      <c r="F3">
        <v>1</v>
      </c>
      <c r="G3">
        <f>IF(Table167891012131415242628[[#This Row],[Actual]]=Table167891012131415242628[[#This Row],[Classifer result]],1,0)</f>
        <v>1</v>
      </c>
      <c r="I3">
        <v>0</v>
      </c>
      <c r="J3">
        <v>1</v>
      </c>
      <c r="K3">
        <f>IF(Table16789101213141524414445[[#This Row],[Actual]]=Table16789101213141524414445[[#This Row],[Classifer result]],1,0)</f>
        <v>0</v>
      </c>
      <c r="M3">
        <v>1</v>
      </c>
      <c r="N3">
        <v>1</v>
      </c>
    </row>
    <row r="4" spans="1:14" x14ac:dyDescent="0.25">
      <c r="A4">
        <v>1</v>
      </c>
      <c r="B4">
        <v>1</v>
      </c>
      <c r="C4">
        <f>IF(Table1678[[#This Row],[Actual]]=Table1678[[#This Row],[Classifer result]],1,0)</f>
        <v>1</v>
      </c>
      <c r="E4">
        <v>1</v>
      </c>
      <c r="F4">
        <v>0</v>
      </c>
      <c r="G4">
        <f>IF(Table167891012131415242628[[#This Row],[Actual]]=Table167891012131415242628[[#This Row],[Classifer result]],1,0)</f>
        <v>0</v>
      </c>
      <c r="I4">
        <v>0</v>
      </c>
      <c r="J4">
        <v>0</v>
      </c>
      <c r="K4">
        <f>IF(Table16789101213141524414445[[#This Row],[Actual]]=Table16789101213141524414445[[#This Row],[Classifer result]],1,0)</f>
        <v>1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IF(Table1678[[#This Row],[Actual]]=Table1678[[#This Row],[Classifer result]],1,0)</f>
        <v>0</v>
      </c>
      <c r="E5">
        <v>1</v>
      </c>
      <c r="F5">
        <v>1</v>
      </c>
      <c r="G5">
        <f>IF(Table167891012131415242628[[#This Row],[Actual]]=Table167891012131415242628[[#This Row],[Classifer result]],1,0)</f>
        <v>1</v>
      </c>
      <c r="I5">
        <v>1</v>
      </c>
      <c r="J5">
        <v>0</v>
      </c>
      <c r="K5">
        <f>IF(Table16789101213141524414445[[#This Row],[Actual]]=Table16789101213141524414445[[#This Row],[Classifer result]],1,0)</f>
        <v>0</v>
      </c>
      <c r="M5">
        <v>0</v>
      </c>
      <c r="N5">
        <v>0</v>
      </c>
    </row>
    <row r="6" spans="1:14" x14ac:dyDescent="0.25">
      <c r="A6">
        <v>0</v>
      </c>
      <c r="B6">
        <v>0</v>
      </c>
      <c r="C6">
        <f>IF(Table1678[[#This Row],[Actual]]=Table1678[[#This Row],[Classifer result]],1,0)</f>
        <v>1</v>
      </c>
      <c r="E6">
        <v>0</v>
      </c>
      <c r="F6">
        <v>1</v>
      </c>
      <c r="G6">
        <f>IF(Table167891012131415242628[[#This Row],[Actual]]=Table167891012131415242628[[#This Row],[Classifer result]],1,0)</f>
        <v>0</v>
      </c>
      <c r="I6">
        <v>0</v>
      </c>
      <c r="J6">
        <v>1</v>
      </c>
      <c r="K6">
        <f>IF(Table16789101213141524414445[[#This Row],[Actual]]=Table16789101213141524414445[[#This Row],[Classifer result]],1,0)</f>
        <v>0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IF(Table1678[[#This Row],[Actual]]=Table1678[[#This Row],[Classifer result]],1,0)</f>
        <v>0</v>
      </c>
      <c r="E7">
        <v>1</v>
      </c>
      <c r="F7">
        <v>0</v>
      </c>
      <c r="G7">
        <f>IF(Table167891012131415242628[[#This Row],[Actual]]=Table167891012131415242628[[#This Row],[Classifer result]],1,0)</f>
        <v>0</v>
      </c>
      <c r="I7">
        <v>0</v>
      </c>
      <c r="J7">
        <v>1</v>
      </c>
      <c r="K7">
        <f>IF(Table16789101213141524414445[[#This Row],[Actual]]=Table16789101213141524414445[[#This Row],[Classifer result]],1,0)</f>
        <v>0</v>
      </c>
      <c r="M7">
        <v>1</v>
      </c>
      <c r="N7">
        <v>1</v>
      </c>
    </row>
    <row r="8" spans="1:14" x14ac:dyDescent="0.25">
      <c r="A8">
        <v>1</v>
      </c>
      <c r="B8">
        <v>1</v>
      </c>
      <c r="C8">
        <f>IF(Table1678[[#This Row],[Actual]]=Table1678[[#This Row],[Classifer result]],1,0)</f>
        <v>1</v>
      </c>
      <c r="E8">
        <v>1</v>
      </c>
      <c r="F8">
        <v>0</v>
      </c>
      <c r="G8">
        <f>IF(Table167891012131415242628[[#This Row],[Actual]]=Table167891012131415242628[[#This Row],[Classifer result]],1,0)</f>
        <v>0</v>
      </c>
      <c r="I8">
        <v>0</v>
      </c>
      <c r="J8">
        <v>1</v>
      </c>
      <c r="K8">
        <f>IF(Table16789101213141524414445[[#This Row],[Actual]]=Table16789101213141524414445[[#This Row],[Classifer result]],1,0)</f>
        <v>0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f>IF(Table1678[[#This Row],[Actual]]=Table1678[[#This Row],[Classifer result]],1,0)</f>
        <v>1</v>
      </c>
      <c r="E9">
        <v>1</v>
      </c>
      <c r="F9">
        <v>0</v>
      </c>
      <c r="G9">
        <f>IF(Table167891012131415242628[[#This Row],[Actual]]=Table167891012131415242628[[#This Row],[Classifer result]],1,0)</f>
        <v>0</v>
      </c>
      <c r="I9">
        <v>0</v>
      </c>
      <c r="J9">
        <v>0</v>
      </c>
      <c r="K9">
        <f>IF(Table16789101213141524414445[[#This Row],[Actual]]=Table16789101213141524414445[[#This Row],[Classifer result]],1,0)</f>
        <v>1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IF(Table1678[[#This Row],[Actual]]=Table1678[[#This Row],[Classifer result]],1,0)</f>
        <v>1</v>
      </c>
      <c r="E10">
        <v>1</v>
      </c>
      <c r="F10">
        <v>0</v>
      </c>
      <c r="G10">
        <f>IF(Table167891012131415242628[[#This Row],[Actual]]=Table167891012131415242628[[#This Row],[Classifer result]],1,0)</f>
        <v>0</v>
      </c>
      <c r="I10">
        <v>1</v>
      </c>
      <c r="J10">
        <v>1</v>
      </c>
      <c r="K10">
        <f>IF(Table16789101213141524414445[[#This Row],[Actual]]=Table16789101213141524414445[[#This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IF(Table1678[[#This Row],[Actual]]=Table1678[[#This Row],[Classifer result]],1,0)</f>
        <v>1</v>
      </c>
      <c r="E11">
        <v>1</v>
      </c>
      <c r="F11">
        <v>0</v>
      </c>
      <c r="G11">
        <f>IF(Table167891012131415242628[[#This Row],[Actual]]=Table167891012131415242628[[#This Row],[Classifer result]],1,0)</f>
        <v>0</v>
      </c>
      <c r="I11">
        <v>1</v>
      </c>
      <c r="J11">
        <v>0</v>
      </c>
      <c r="K11">
        <f>IF(Table16789101213141524414445[[#This Row],[Actual]]=Table16789101213141524414445[[#This Row],[Classifer result]],1,0)</f>
        <v>0</v>
      </c>
      <c r="M11">
        <v>1</v>
      </c>
      <c r="N11">
        <v>1</v>
      </c>
    </row>
    <row r="12" spans="1:14" x14ac:dyDescent="0.25">
      <c r="A12">
        <v>1</v>
      </c>
      <c r="B12">
        <v>1</v>
      </c>
      <c r="C12">
        <f>IF(Table1678[[#This Row],[Actual]]=Table1678[[#This Row],[Classifer result]],1,0)</f>
        <v>1</v>
      </c>
      <c r="E12">
        <v>1</v>
      </c>
      <c r="F12">
        <v>0</v>
      </c>
      <c r="G12">
        <f>IF(Table167891012131415242628[[#This Row],[Actual]]=Table167891012131415242628[[#This Row],[Classifer result]],1,0)</f>
        <v>0</v>
      </c>
      <c r="I12">
        <v>1</v>
      </c>
      <c r="J12">
        <v>0</v>
      </c>
      <c r="K12">
        <f>IF(Table16789101213141524414445[[#This Row],[Actual]]=Table16789101213141524414445[[#This Row],[Classifer result]],1,0)</f>
        <v>0</v>
      </c>
      <c r="M12">
        <v>1</v>
      </c>
      <c r="N12">
        <v>0</v>
      </c>
    </row>
    <row r="13" spans="1:14" x14ac:dyDescent="0.25">
      <c r="A13">
        <v>1</v>
      </c>
      <c r="B13">
        <v>0</v>
      </c>
      <c r="C13">
        <f>IF(Table1678[[#This Row],[Actual]]=Table1678[[#This Row],[Classifer result]],1,0)</f>
        <v>0</v>
      </c>
      <c r="E13">
        <v>1</v>
      </c>
      <c r="F13">
        <v>0</v>
      </c>
      <c r="G13">
        <f>IF(Table167891012131415242628[[#This Row],[Actual]]=Table167891012131415242628[[#This Row],[Classifer result]],1,0)</f>
        <v>0</v>
      </c>
      <c r="I13">
        <v>0</v>
      </c>
      <c r="J13">
        <v>0</v>
      </c>
      <c r="K13">
        <f>IF(Table16789101213141524414445[[#This Row],[Actual]]=Table16789101213141524414445[[#This Row],[Classifer result]],1,0)</f>
        <v>1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IF(Table1678[[#This Row],[Actual]]=Table1678[[#This Row],[Classifer result]],1,0)</f>
        <v>0</v>
      </c>
      <c r="E14">
        <v>0</v>
      </c>
      <c r="F14">
        <v>1</v>
      </c>
      <c r="G14">
        <f>IF(Table167891012131415242628[[#This Row],[Actual]]=Table167891012131415242628[[#This Row],[Classifer result]],1,0)</f>
        <v>0</v>
      </c>
      <c r="I14">
        <v>1</v>
      </c>
      <c r="J14">
        <v>0</v>
      </c>
      <c r="K14">
        <f>IF(Table16789101213141524414445[[#This Row],[Actual]]=Table16789101213141524414445[[#This Row],[Classifer result]],1,0)</f>
        <v>0</v>
      </c>
      <c r="M14">
        <v>1</v>
      </c>
      <c r="N14">
        <v>0</v>
      </c>
    </row>
    <row r="15" spans="1:14" x14ac:dyDescent="0.25">
      <c r="A15">
        <v>1</v>
      </c>
      <c r="B15">
        <v>0</v>
      </c>
      <c r="C15">
        <f>IF(Table1678[[#This Row],[Actual]]=Table1678[[#This Row],[Classifer result]],1,0)</f>
        <v>0</v>
      </c>
      <c r="E15">
        <v>0</v>
      </c>
      <c r="F15">
        <v>0</v>
      </c>
      <c r="G15">
        <f>IF(Table167891012131415242628[[#This Row],[Actual]]=Table167891012131415242628[[#This Row],[Classifer result]],1,0)</f>
        <v>1</v>
      </c>
      <c r="I15">
        <v>1</v>
      </c>
      <c r="J15">
        <v>0</v>
      </c>
      <c r="K15">
        <f>IF(Table16789101213141524414445[[#This Row],[Actual]]=Table16789101213141524414445[[#This Row],[Classifer result]],1,0)</f>
        <v>0</v>
      </c>
      <c r="M15">
        <v>1</v>
      </c>
      <c r="N15">
        <v>0</v>
      </c>
    </row>
    <row r="16" spans="1:14" x14ac:dyDescent="0.25">
      <c r="A16">
        <v>1</v>
      </c>
      <c r="B16">
        <v>0</v>
      </c>
      <c r="C16">
        <f>IF(Table1678[[#This Row],[Actual]]=Table1678[[#This Row],[Classifer result]],1,0)</f>
        <v>0</v>
      </c>
      <c r="I16">
        <v>1</v>
      </c>
      <c r="J16">
        <v>1</v>
      </c>
      <c r="K16">
        <f>IF(Table16789101213141524414445[[#This Row],[Actual]]=Table16789101213141524414445[[#This Row],[Classifer result]],1,0)</f>
        <v>1</v>
      </c>
      <c r="M16">
        <v>1</v>
      </c>
      <c r="N16">
        <v>1</v>
      </c>
    </row>
    <row r="17" spans="2:14" x14ac:dyDescent="0.25">
      <c r="B17" t="s">
        <v>7</v>
      </c>
      <c r="C17" s="1">
        <f>SUM(Table1678[Result])/COUNT(Table1678[Result])</f>
        <v>0.5</v>
      </c>
      <c r="F17" t="s">
        <v>7</v>
      </c>
      <c r="G17" s="1">
        <f>SUM(Table167891012131415242628[Result])/COUNT(Table167891012131415242628[Result])</f>
        <v>0.23076923076923078</v>
      </c>
      <c r="J17" t="s">
        <v>7</v>
      </c>
      <c r="K17" s="1">
        <f>SUM(Table16789101213141524414445[Result])/COUNT(Table16789101213141524414445[Result])</f>
        <v>0.35714285714285715</v>
      </c>
      <c r="M17">
        <v>1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0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M21">
        <v>1</v>
      </c>
      <c r="N21">
        <v>0</v>
      </c>
    </row>
    <row r="22" spans="2:14" x14ac:dyDescent="0.25">
      <c r="J22" t="s">
        <v>12</v>
      </c>
      <c r="M22">
        <v>1</v>
      </c>
      <c r="N22">
        <v>0</v>
      </c>
    </row>
    <row r="23" spans="2:14" x14ac:dyDescent="0.25">
      <c r="M23">
        <v>1</v>
      </c>
      <c r="N23">
        <v>0</v>
      </c>
    </row>
    <row r="24" spans="2:14" x14ac:dyDescent="0.25">
      <c r="J24">
        <v>0.625</v>
      </c>
      <c r="M24">
        <v>1</v>
      </c>
      <c r="N24">
        <v>0</v>
      </c>
    </row>
    <row r="25" spans="2:14" x14ac:dyDescent="0.25">
      <c r="M25">
        <v>1</v>
      </c>
      <c r="N25">
        <v>0</v>
      </c>
    </row>
    <row r="26" spans="2:14" x14ac:dyDescent="0.25">
      <c r="M26">
        <v>1</v>
      </c>
      <c r="N26">
        <v>0</v>
      </c>
    </row>
    <row r="27" spans="2:14" x14ac:dyDescent="0.25">
      <c r="J27" t="s">
        <v>13</v>
      </c>
      <c r="M27">
        <v>0</v>
      </c>
      <c r="N27">
        <v>1</v>
      </c>
    </row>
    <row r="28" spans="2:14" x14ac:dyDescent="0.25">
      <c r="M28">
        <v>0</v>
      </c>
      <c r="N28">
        <v>0</v>
      </c>
    </row>
    <row r="29" spans="2:14" x14ac:dyDescent="0.25">
      <c r="J29">
        <v>0.20830000000000001</v>
      </c>
      <c r="M29">
        <v>0</v>
      </c>
      <c r="N29">
        <v>1</v>
      </c>
    </row>
    <row r="30" spans="2:14" x14ac:dyDescent="0.25">
      <c r="M30">
        <v>0</v>
      </c>
      <c r="N30">
        <v>0</v>
      </c>
    </row>
    <row r="31" spans="2:14" x14ac:dyDescent="0.25">
      <c r="M31">
        <v>1</v>
      </c>
      <c r="N31">
        <v>0</v>
      </c>
    </row>
    <row r="32" spans="2:14" x14ac:dyDescent="0.25">
      <c r="M32">
        <v>0</v>
      </c>
      <c r="N32">
        <v>1</v>
      </c>
    </row>
    <row r="33" spans="13:14" x14ac:dyDescent="0.25">
      <c r="M33">
        <v>0</v>
      </c>
      <c r="N33">
        <v>1</v>
      </c>
    </row>
    <row r="34" spans="13:14" x14ac:dyDescent="0.25">
      <c r="M34">
        <v>0</v>
      </c>
      <c r="N34">
        <v>1</v>
      </c>
    </row>
    <row r="35" spans="13:14" x14ac:dyDescent="0.25">
      <c r="M35">
        <v>0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1</v>
      </c>
      <c r="N37">
        <v>0</v>
      </c>
    </row>
    <row r="38" spans="13:14" x14ac:dyDescent="0.25">
      <c r="M38">
        <v>1</v>
      </c>
      <c r="N38">
        <v>0</v>
      </c>
    </row>
    <row r="39" spans="13:14" x14ac:dyDescent="0.25">
      <c r="M39">
        <v>0</v>
      </c>
      <c r="N39">
        <v>0</v>
      </c>
    </row>
    <row r="40" spans="13:14" x14ac:dyDescent="0.25">
      <c r="M40">
        <v>1</v>
      </c>
      <c r="N40">
        <v>0</v>
      </c>
    </row>
    <row r="41" spans="13:14" x14ac:dyDescent="0.25">
      <c r="M41">
        <v>1</v>
      </c>
      <c r="N41">
        <v>0</v>
      </c>
    </row>
    <row r="42" spans="13:14" x14ac:dyDescent="0.25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FFA-4EF0-4422-837F-AA80D138225F}">
  <dimension ref="A1:N42"/>
  <sheetViews>
    <sheetView topLeftCell="A19" workbookViewId="0">
      <selection activeCell="L27" sqref="L27"/>
    </sheetView>
  </sheetViews>
  <sheetFormatPr defaultRowHeight="15" x14ac:dyDescent="0.25"/>
  <sheetData>
    <row r="1" spans="1:14" x14ac:dyDescent="0.25">
      <c r="A1" s="2" t="s">
        <v>3</v>
      </c>
      <c r="B1" s="2"/>
      <c r="E1" s="2" t="s">
        <v>9</v>
      </c>
      <c r="F1" s="2"/>
      <c r="I1" t="s">
        <v>10</v>
      </c>
    </row>
    <row r="2" spans="1:14" x14ac:dyDescent="0.25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25">
      <c r="A3">
        <v>1</v>
      </c>
      <c r="B3">
        <v>0</v>
      </c>
      <c r="C3">
        <f>IF(Table16789[[#This Row],[Actual]]=Table16789[[#This Row],[Classifer result]],1,0)</f>
        <v>0</v>
      </c>
      <c r="E3">
        <v>1</v>
      </c>
      <c r="F3">
        <v>1</v>
      </c>
      <c r="G3">
        <f>IF(Table16789101213141524262829[[#This Row],[Actual]]=Table16789101213141524262829[[#This Row],[Classifer result]],1,0)</f>
        <v>1</v>
      </c>
      <c r="I3">
        <v>1</v>
      </c>
      <c r="J3">
        <v>1</v>
      </c>
      <c r="K3">
        <f>IF(Table16789101213141524414446[[#This Row],[Actual]]=Table16789101213141524414446[[#This Row],[Classifer result]],1,0)</f>
        <v>1</v>
      </c>
      <c r="M3">
        <v>1</v>
      </c>
      <c r="N3">
        <v>1</v>
      </c>
    </row>
    <row r="4" spans="1:14" x14ac:dyDescent="0.25">
      <c r="A4">
        <v>1</v>
      </c>
      <c r="B4">
        <v>1</v>
      </c>
      <c r="C4">
        <f>IF(Table16789[[#This Row],[Actual]]=Table16789[[#This Row],[Classifer result]],1,0)</f>
        <v>1</v>
      </c>
      <c r="E4">
        <v>1</v>
      </c>
      <c r="F4">
        <v>0</v>
      </c>
      <c r="G4">
        <f>IF(Table16789101213141524262829[[#This Row],[Actual]]=Table16789101213141524262829[[#This Row],[Classifer result]],1,0)</f>
        <v>0</v>
      </c>
      <c r="I4">
        <v>1</v>
      </c>
      <c r="J4">
        <v>0</v>
      </c>
      <c r="K4">
        <f>IF(Table16789101213141524414446[[#This Row],[Actual]]=Table16789101213141524414446[[#This Row],[Classifer result]],1,0)</f>
        <v>0</v>
      </c>
      <c r="M4">
        <v>1</v>
      </c>
      <c r="N4">
        <v>0</v>
      </c>
    </row>
    <row r="5" spans="1:14" x14ac:dyDescent="0.25">
      <c r="A5">
        <v>1</v>
      </c>
      <c r="B5">
        <v>0</v>
      </c>
      <c r="C5">
        <f>IF(Table16789[[#This Row],[Actual]]=Table16789[[#This Row],[Classifer result]],1,0)</f>
        <v>0</v>
      </c>
      <c r="E5">
        <v>1</v>
      </c>
      <c r="F5">
        <v>1</v>
      </c>
      <c r="G5">
        <f>IF(Table16789101213141524262829[[#This Row],[Actual]]=Table16789101213141524262829[[#This Row],[Classifer result]],1,0)</f>
        <v>1</v>
      </c>
      <c r="I5">
        <v>0</v>
      </c>
      <c r="J5">
        <v>0</v>
      </c>
      <c r="K5">
        <f>IF(Table16789101213141524414446[[#This Row],[Actual]]=Table16789101213141524414446[[#This Row],[Classifer result]],1,0)</f>
        <v>1</v>
      </c>
      <c r="M5">
        <v>1</v>
      </c>
      <c r="N5">
        <v>0</v>
      </c>
    </row>
    <row r="6" spans="1:14" x14ac:dyDescent="0.25">
      <c r="A6">
        <v>1</v>
      </c>
      <c r="B6">
        <v>0</v>
      </c>
      <c r="C6">
        <f>IF(Table16789[[#This Row],[Actual]]=Table16789[[#This Row],[Classifer result]],1,0)</f>
        <v>0</v>
      </c>
      <c r="E6">
        <v>1</v>
      </c>
      <c r="F6">
        <v>1</v>
      </c>
      <c r="G6">
        <f>IF(Table16789101213141524262829[[#This Row],[Actual]]=Table16789101213141524262829[[#This Row],[Classifer result]],1,0)</f>
        <v>1</v>
      </c>
      <c r="I6">
        <v>1</v>
      </c>
      <c r="J6">
        <v>1</v>
      </c>
      <c r="K6">
        <f>IF(Table16789101213141524414446[[#This Row],[Actual]]=Table16789101213141524414446[[#This Row],[Classifer result]],1,0)</f>
        <v>1</v>
      </c>
      <c r="M6">
        <v>1</v>
      </c>
      <c r="N6">
        <v>0</v>
      </c>
    </row>
    <row r="7" spans="1:14" x14ac:dyDescent="0.25">
      <c r="A7">
        <v>1</v>
      </c>
      <c r="B7">
        <v>0</v>
      </c>
      <c r="C7">
        <f>IF(Table16789[[#This Row],[Actual]]=Table16789[[#This Row],[Classifer result]],1,0)</f>
        <v>0</v>
      </c>
      <c r="E7">
        <v>1</v>
      </c>
      <c r="F7">
        <v>0</v>
      </c>
      <c r="G7">
        <f>IF(Table16789101213141524262829[[#This Row],[Actual]]=Table16789101213141524262829[[#This Row],[Classifer result]],1,0)</f>
        <v>0</v>
      </c>
      <c r="I7">
        <v>1</v>
      </c>
      <c r="J7">
        <v>1</v>
      </c>
      <c r="K7">
        <f>IF(Table16789101213141524414446[[#This Row],[Actual]]=Table16789101213141524414446[[#This Row],[Classifer result]],1,0)</f>
        <v>1</v>
      </c>
      <c r="M7">
        <v>1</v>
      </c>
      <c r="N7">
        <v>1</v>
      </c>
    </row>
    <row r="8" spans="1:14" x14ac:dyDescent="0.25">
      <c r="A8">
        <v>1</v>
      </c>
      <c r="B8">
        <v>1</v>
      </c>
      <c r="C8">
        <f>IF(Table16789[[#This Row],[Actual]]=Table16789[[#This Row],[Classifer result]],1,0)</f>
        <v>1</v>
      </c>
      <c r="E8">
        <v>1</v>
      </c>
      <c r="F8">
        <v>0</v>
      </c>
      <c r="G8">
        <f>IF(Table16789101213141524262829[[#This Row],[Actual]]=Table16789101213141524262829[[#This Row],[Classifer result]],1,0)</f>
        <v>0</v>
      </c>
      <c r="I8">
        <v>0</v>
      </c>
      <c r="J8">
        <v>1</v>
      </c>
      <c r="K8">
        <f>IF(Table16789101213141524414446[[#This Row],[Actual]]=Table16789101213141524414446[[#This Row],[Classifer result]],1,0)</f>
        <v>0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f>IF(Table16789[[#This Row],[Actual]]=Table16789[[#This Row],[Classifer result]],1,0)</f>
        <v>1</v>
      </c>
      <c r="E9">
        <v>0</v>
      </c>
      <c r="F9">
        <v>0</v>
      </c>
      <c r="G9">
        <f>IF(Table16789101213141524262829[[#This Row],[Actual]]=Table16789101213141524262829[[#This Row],[Classifer result]],1,0)</f>
        <v>1</v>
      </c>
      <c r="I9">
        <v>0</v>
      </c>
      <c r="J9">
        <v>0</v>
      </c>
      <c r="K9">
        <f>IF(Table16789101213141524414446[[#This Row],[Actual]]=Table16789101213141524414446[[#This Row],[Classifer result]],1,0)</f>
        <v>1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f>IF(Table16789[[#This Row],[Actual]]=Table16789[[#This Row],[Classifer result]],1,0)</f>
        <v>1</v>
      </c>
      <c r="E10">
        <v>1</v>
      </c>
      <c r="F10">
        <v>0</v>
      </c>
      <c r="G10">
        <f>IF(Table16789101213141524262829[[#This Row],[Actual]]=Table16789101213141524262829[[#This Row],[Classifer result]],1,0)</f>
        <v>0</v>
      </c>
      <c r="I10">
        <v>1</v>
      </c>
      <c r="J10">
        <v>1</v>
      </c>
      <c r="K10">
        <f>IF(Table16789101213141524414446[[#This Row],[Actual]]=Table16789101213141524414446[[#This Row],[Classifer result]],1,0)</f>
        <v>1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f>IF(Table16789[[#This Row],[Actual]]=Table16789[[#This Row],[Classifer result]],1,0)</f>
        <v>1</v>
      </c>
      <c r="E11">
        <v>0</v>
      </c>
      <c r="F11">
        <v>0</v>
      </c>
      <c r="G11">
        <f>IF(Table16789101213141524262829[[#This Row],[Actual]]=Table16789101213141524262829[[#This Row],[Classifer result]],1,0)</f>
        <v>1</v>
      </c>
      <c r="I11">
        <v>0</v>
      </c>
      <c r="J11">
        <v>0</v>
      </c>
      <c r="K11">
        <f>IF(Table16789101213141524414446[[#This Row],[Actual]]=Table16789101213141524414446[[#This Row],[Classifer result]],1,0)</f>
        <v>1</v>
      </c>
      <c r="M11">
        <v>0</v>
      </c>
      <c r="N11">
        <v>1</v>
      </c>
    </row>
    <row r="12" spans="1:14" x14ac:dyDescent="0.25">
      <c r="A12">
        <v>0</v>
      </c>
      <c r="B12">
        <v>1</v>
      </c>
      <c r="C12">
        <f>IF(Table16789[[#This Row],[Actual]]=Table16789[[#This Row],[Classifer result]],1,0)</f>
        <v>0</v>
      </c>
      <c r="E12">
        <v>0</v>
      </c>
      <c r="F12">
        <v>0</v>
      </c>
      <c r="G12">
        <f>IF(Table16789101213141524262829[[#This Row],[Actual]]=Table16789101213141524262829[[#This Row],[Classifer result]],1,0)</f>
        <v>1</v>
      </c>
      <c r="I12">
        <v>0</v>
      </c>
      <c r="J12">
        <v>0</v>
      </c>
      <c r="K12">
        <f>IF(Table16789101213141524414446[[#This Row],[Actual]]=Table16789101213141524414446[[#This Row],[Classifer result]],1,0)</f>
        <v>1</v>
      </c>
      <c r="M12">
        <v>1</v>
      </c>
      <c r="N12">
        <v>0</v>
      </c>
    </row>
    <row r="13" spans="1:14" x14ac:dyDescent="0.25">
      <c r="A13">
        <v>1</v>
      </c>
      <c r="B13">
        <v>0</v>
      </c>
      <c r="C13">
        <f>IF(Table16789[[#This Row],[Actual]]=Table16789[[#This Row],[Classifer result]],1,0)</f>
        <v>0</v>
      </c>
      <c r="E13">
        <v>0</v>
      </c>
      <c r="F13">
        <v>0</v>
      </c>
      <c r="G13">
        <f>IF(Table16789101213141524262829[[#This Row],[Actual]]=Table16789101213141524262829[[#This Row],[Classifer result]],1,0)</f>
        <v>1</v>
      </c>
      <c r="I13">
        <v>0</v>
      </c>
      <c r="J13">
        <v>0</v>
      </c>
      <c r="K13">
        <f>IF(Table16789101213141524414446[[#This Row],[Actual]]=Table16789101213141524414446[[#This Row],[Classifer result]],1,0)</f>
        <v>1</v>
      </c>
      <c r="M13">
        <v>1</v>
      </c>
      <c r="N13">
        <v>0</v>
      </c>
    </row>
    <row r="14" spans="1:14" x14ac:dyDescent="0.25">
      <c r="A14">
        <v>1</v>
      </c>
      <c r="B14">
        <v>0</v>
      </c>
      <c r="C14">
        <f>IF(Table16789[[#This Row],[Actual]]=Table16789[[#This Row],[Classifer result]],1,0)</f>
        <v>0</v>
      </c>
      <c r="E14">
        <v>1</v>
      </c>
      <c r="F14">
        <v>1</v>
      </c>
      <c r="G14">
        <f>IF(Table16789101213141524262829[[#This Row],[Actual]]=Table16789101213141524262829[[#This Row],[Classifer result]],1,0)</f>
        <v>1</v>
      </c>
      <c r="I14">
        <v>1</v>
      </c>
      <c r="J14">
        <v>0</v>
      </c>
      <c r="K14">
        <f>IF(Table16789101213141524414446[[#This Row],[Actual]]=Table16789101213141524414446[[#This Row],[Classifer result]],1,0)</f>
        <v>0</v>
      </c>
      <c r="M14">
        <v>1</v>
      </c>
      <c r="N14">
        <v>0</v>
      </c>
    </row>
    <row r="15" spans="1:14" x14ac:dyDescent="0.25">
      <c r="A15">
        <v>1</v>
      </c>
      <c r="B15">
        <v>0</v>
      </c>
      <c r="C15">
        <f>IF(Table16789[[#This Row],[Actual]]=Table16789[[#This Row],[Classifer result]],1,0)</f>
        <v>0</v>
      </c>
      <c r="E15">
        <v>1</v>
      </c>
      <c r="F15">
        <v>0</v>
      </c>
      <c r="G15">
        <f>IF(Table16789101213141524262829[[#This Row],[Actual]]=Table16789101213141524262829[[#This Row],[Classifer result]],1,0)</f>
        <v>0</v>
      </c>
      <c r="I15">
        <v>1</v>
      </c>
      <c r="J15">
        <v>0</v>
      </c>
      <c r="K15">
        <f>IF(Table16789101213141524414446[[#This Row],[Actual]]=Table16789101213141524414446[[#This Row],[Classifer result]],1,0)</f>
        <v>0</v>
      </c>
      <c r="M15">
        <v>0</v>
      </c>
      <c r="N15">
        <v>0</v>
      </c>
    </row>
    <row r="16" spans="1:14" x14ac:dyDescent="0.25">
      <c r="A16">
        <v>0</v>
      </c>
      <c r="B16">
        <v>0</v>
      </c>
      <c r="C16">
        <f>IF(Table16789[[#This Row],[Actual]]=Table16789[[#This Row],[Classifer result]],1,0)</f>
        <v>1</v>
      </c>
      <c r="I16">
        <v>0</v>
      </c>
      <c r="J16">
        <v>1</v>
      </c>
      <c r="K16">
        <f>IF(Table16789101213141524414446[[#This Row],[Actual]]=Table16789101213141524414446[[#This Row],[Classifer result]],1,0)</f>
        <v>0</v>
      </c>
      <c r="M16">
        <v>1</v>
      </c>
      <c r="N16">
        <v>1</v>
      </c>
    </row>
    <row r="17" spans="2:14" x14ac:dyDescent="0.25">
      <c r="B17" t="s">
        <v>7</v>
      </c>
      <c r="C17" s="1">
        <f>SUM(Table16789[Result])/COUNT(Table16789[Result])</f>
        <v>0.42857142857142855</v>
      </c>
      <c r="F17" t="s">
        <v>7</v>
      </c>
      <c r="G17" s="1">
        <f>SUM(Table16789101213141524262829[Result])/COUNT(Table16789101213141524262829[Result])</f>
        <v>0.61538461538461542</v>
      </c>
      <c r="J17" t="s">
        <v>7</v>
      </c>
      <c r="K17" s="1">
        <f>SUM(Table16789101213141524414446[Result])/COUNT(Table16789101213141524414446[Result])</f>
        <v>0.6428571428571429</v>
      </c>
      <c r="M17">
        <v>1</v>
      </c>
      <c r="N17">
        <v>0</v>
      </c>
    </row>
    <row r="18" spans="2:14" x14ac:dyDescent="0.25">
      <c r="M18">
        <v>1</v>
      </c>
      <c r="N18">
        <v>1</v>
      </c>
    </row>
    <row r="19" spans="2:14" x14ac:dyDescent="0.25">
      <c r="M19">
        <v>1</v>
      </c>
      <c r="N19">
        <v>1</v>
      </c>
    </row>
    <row r="20" spans="2:14" x14ac:dyDescent="0.25">
      <c r="M20">
        <v>1</v>
      </c>
      <c r="N20">
        <v>0</v>
      </c>
    </row>
    <row r="21" spans="2:14" x14ac:dyDescent="0.25">
      <c r="M21">
        <v>1</v>
      </c>
      <c r="N21">
        <v>0</v>
      </c>
    </row>
    <row r="22" spans="2:14" x14ac:dyDescent="0.25">
      <c r="J22" t="s">
        <v>12</v>
      </c>
      <c r="M22">
        <v>0</v>
      </c>
      <c r="N22">
        <v>0</v>
      </c>
    </row>
    <row r="23" spans="2:14" x14ac:dyDescent="0.25">
      <c r="M23">
        <v>1</v>
      </c>
      <c r="N23">
        <v>0</v>
      </c>
    </row>
    <row r="24" spans="2:14" x14ac:dyDescent="0.25">
      <c r="J24">
        <v>0.8125</v>
      </c>
      <c r="M24">
        <v>0</v>
      </c>
      <c r="N24">
        <v>0</v>
      </c>
    </row>
    <row r="25" spans="2:14" x14ac:dyDescent="0.25">
      <c r="M25">
        <v>0</v>
      </c>
      <c r="N25">
        <v>0</v>
      </c>
    </row>
    <row r="26" spans="2:14" x14ac:dyDescent="0.25">
      <c r="M26">
        <v>0</v>
      </c>
      <c r="N26">
        <v>0</v>
      </c>
    </row>
    <row r="27" spans="2:14" x14ac:dyDescent="0.25">
      <c r="J27" t="s">
        <v>13</v>
      </c>
      <c r="M27">
        <v>1</v>
      </c>
      <c r="N27">
        <v>1</v>
      </c>
    </row>
    <row r="28" spans="2:14" x14ac:dyDescent="0.25">
      <c r="M28">
        <v>1</v>
      </c>
      <c r="N28">
        <v>0</v>
      </c>
    </row>
    <row r="29" spans="2:14" x14ac:dyDescent="0.25">
      <c r="J29">
        <v>0.4</v>
      </c>
      <c r="M29">
        <v>1</v>
      </c>
      <c r="N29">
        <v>1</v>
      </c>
    </row>
    <row r="30" spans="2:14" x14ac:dyDescent="0.25">
      <c r="M30">
        <v>1</v>
      </c>
      <c r="N30">
        <v>0</v>
      </c>
    </row>
    <row r="31" spans="2:14" x14ac:dyDescent="0.25">
      <c r="M31">
        <v>0</v>
      </c>
      <c r="N31">
        <v>0</v>
      </c>
    </row>
    <row r="32" spans="2:14" x14ac:dyDescent="0.25">
      <c r="M32">
        <v>1</v>
      </c>
      <c r="N32">
        <v>1</v>
      </c>
    </row>
    <row r="33" spans="13:14" x14ac:dyDescent="0.25">
      <c r="M33">
        <v>1</v>
      </c>
      <c r="N33">
        <v>1</v>
      </c>
    </row>
    <row r="34" spans="13:14" x14ac:dyDescent="0.25">
      <c r="M34">
        <v>0</v>
      </c>
      <c r="N34">
        <v>1</v>
      </c>
    </row>
    <row r="35" spans="13:14" x14ac:dyDescent="0.25">
      <c r="M35">
        <v>0</v>
      </c>
      <c r="N35">
        <v>0</v>
      </c>
    </row>
    <row r="36" spans="13:14" x14ac:dyDescent="0.25">
      <c r="M36">
        <v>1</v>
      </c>
      <c r="N36">
        <v>1</v>
      </c>
    </row>
    <row r="37" spans="13:14" x14ac:dyDescent="0.25">
      <c r="M37">
        <v>0</v>
      </c>
      <c r="N37">
        <v>0</v>
      </c>
    </row>
    <row r="38" spans="13:14" x14ac:dyDescent="0.25">
      <c r="M38">
        <v>0</v>
      </c>
      <c r="N38">
        <v>0</v>
      </c>
    </row>
    <row r="39" spans="13:14" x14ac:dyDescent="0.25">
      <c r="M39">
        <v>0</v>
      </c>
      <c r="N39">
        <v>0</v>
      </c>
    </row>
    <row r="40" spans="13:14" x14ac:dyDescent="0.25">
      <c r="M40">
        <v>1</v>
      </c>
      <c r="N40">
        <v>0</v>
      </c>
    </row>
    <row r="41" spans="13:14" x14ac:dyDescent="0.25">
      <c r="M41">
        <v>1</v>
      </c>
      <c r="N41">
        <v>0</v>
      </c>
    </row>
    <row r="42" spans="13:14" x14ac:dyDescent="0.25">
      <c r="M42">
        <v>0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rms v1</vt:lpstr>
      <vt:lpstr>rms v2</vt:lpstr>
      <vt:lpstr>rms_v3</vt:lpstr>
      <vt:lpstr>rms v4</vt:lpstr>
      <vt:lpstr>rms v5</vt:lpstr>
      <vt:lpstr>bp v1</vt:lpstr>
      <vt:lpstr>bp v2</vt:lpstr>
      <vt:lpstr>bp v3</vt:lpstr>
      <vt:lpstr>bp v4</vt:lpstr>
      <vt:lpstr>bp v5</vt:lpstr>
      <vt:lpstr> bp v6</vt:lpstr>
      <vt:lpstr>bp v7</vt:lpstr>
      <vt:lpstr>bp v8</vt:lpstr>
      <vt:lpstr>bp v9</vt:lpstr>
      <vt:lpstr>bp v10</vt:lpstr>
      <vt:lpstr>bp v11</vt:lpstr>
      <vt:lpstr>bp v12</vt:lpstr>
      <vt:lpstr>bp v13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Jennings</dc:creator>
  <cp:lastModifiedBy>Drew Jennings</cp:lastModifiedBy>
  <dcterms:created xsi:type="dcterms:W3CDTF">2022-04-09T23:31:36Z</dcterms:created>
  <dcterms:modified xsi:type="dcterms:W3CDTF">2022-04-15T22:50:40Z</dcterms:modified>
</cp:coreProperties>
</file>