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7"/>
  <workbookPr hidePivotFieldList="1" defaultThemeVersion="202300"/>
  <mc:AlternateContent xmlns:mc="http://schemas.openxmlformats.org/markup-compatibility/2006">
    <mc:Choice Requires="x15">
      <x15ac:absPath xmlns:x15ac="http://schemas.microsoft.com/office/spreadsheetml/2010/11/ac" url="C:\Users\hp\Doaa\data analysis\EXCEL\HR project 2\"/>
    </mc:Choice>
  </mc:AlternateContent>
  <xr:revisionPtr revIDLastSave="0" documentId="13_ncr:1_{7F32E52D-7119-4F18-AD29-6F8B7665E049}" xr6:coauthVersionLast="47" xr6:coauthVersionMax="47" xr10:uidLastSave="{00000000-0000-0000-0000-000000000000}"/>
  <bookViews>
    <workbookView xWindow="-108" yWindow="-108" windowWidth="23256" windowHeight="12456" firstSheet="1" activeTab="4" xr2:uid="{55284386-F6E6-42F7-AB02-F46AD3059ED0}"/>
  </bookViews>
  <sheets>
    <sheet name="Dim Emp" sheetId="2" state="hidden" r:id="rId1"/>
    <sheet name="Pivot Table" sheetId="1" r:id="rId2"/>
    <sheet name="Overview" sheetId="4" r:id="rId3"/>
    <sheet name="Departments" sheetId="11" r:id="rId4"/>
    <sheet name="Attrition" sheetId="12" r:id="rId5"/>
    <sheet name="Recommendations" sheetId="14" r:id="rId6"/>
  </sheets>
  <definedNames>
    <definedName name="_xlchart.v1.0" hidden="1">'Pivot Table'!$L$71:$L$79</definedName>
    <definedName name="_xlchart.v1.1" hidden="1">'Pivot Table'!$M$70</definedName>
    <definedName name="_xlchart.v1.2" hidden="1">'Pivot Table'!$M$71:$M$79</definedName>
    <definedName name="_xlcn.WorksheetConnection_يرب.xlsxDim_Emp1" hidden="1">Dim_Emp[]</definedName>
    <definedName name="ExternalData_1" localSheetId="0" hidden="1">'Dim Emp'!$A$1:$M$1471</definedName>
    <definedName name="Slicer_AgeGroup">#N/A</definedName>
    <definedName name="Slicer_Department">#N/A</definedName>
    <definedName name="Slicer_Gender">#N/A</definedName>
    <definedName name="Slicer_JobRole">#N/A</definedName>
    <definedName name="Slicer_OverTim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 cacheId="25" r:id="rId32"/>
    <pivotCache cacheId="26" r:id="rId33"/>
    <pivotCache cacheId="27" r:id="rId34"/>
    <pivotCache cacheId="28" r:id="rId35"/>
    <pivotCache cacheId="29" r:id="rId36"/>
    <pivotCache cacheId="30" r:id="rId37"/>
    <pivotCache cacheId="31" r:id="rId38"/>
    <pivotCache cacheId="32" r:id="rId39"/>
    <pivotCache cacheId="33" r:id="rId40"/>
  </pivotCaches>
  <extLst>
    <ext xmlns:x14="http://schemas.microsoft.com/office/spreadsheetml/2009/9/main" uri="{876F7934-8845-4945-9796-88D515C7AA90}">
      <x14:pivotCaches>
        <pivotCache cacheId="34" r:id="rId41"/>
        <pivotCache cacheId="35" r:id="rId42"/>
        <pivotCache cacheId="36" r:id="rId43"/>
      </x14:pivotCaches>
    </ext>
    <ext xmlns:x14="http://schemas.microsoft.com/office/spreadsheetml/2009/9/main" uri="{BBE1A952-AA13-448e-AADC-164F8A28A991}">
      <x14:slicerCaches>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table_07c680ca-d0d7-4e70-b111-8838ef410c80" name="Fact table" connection="Query - Fact table"/>
          <x15:modelTable id="Dim JobRole_1c7d332c-9f5e-45dc-8f9f-6efd8758163d" name="Dim JobRole" connection="Query - Dim JobRole"/>
          <x15:modelTable id="Dim Department_0e69cb7a-8bc2-4ed9-b651-e072ac2b360e" name="Dim Department" connection="Query - Dim Department"/>
          <x15:modelTable id="Dim Education_53c768c6-fed3-444a-ae51-1a166bc4c6db" name="Dim Education" connection="Query - Dim Education"/>
          <x15:modelTable id="Dim EducationField_5be72839-7955-49b7-a272-2a820c7aa425" name="Dim EducationField" connection="Query - Dim EducationField"/>
          <x15:modelTable id="Dim_Emp" name="Dim_Emp" connection="WorksheetConnection_ي رب.xlsx!Dim_Emp"/>
        </x15:modelTables>
        <x15:modelRelationships>
          <x15:modelRelationship fromTable="Fact table" fromColumn="EmployeeNumber" toTable="Dim_Emp" toColumn="EmployeeNumber"/>
          <x15:modelRelationship fromTable="Fact table" fromColumn="Education_ID" toTable="Dim Education" toColumn="Education_ID"/>
          <x15:modelRelationship fromTable="Fact table" fromColumn="EducationField_ID" toTable="Dim EducationField" toColumn="EducationField_ID"/>
          <x15:modelRelationship fromTable="Fact table" fromColumn="JobRole_ID" toTable="Dim JobRole" toColumn="JobRole_ID"/>
          <x15:modelRelationship fromTable="Dim JobRole" fromColumn="Department_ID" toTable="Dim Department" toColumn="Departmen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1" i="1" l="1"/>
  <c r="E58" i="1"/>
  <c r="V49" i="1"/>
  <c r="M34" i="1"/>
  <c r="N35" i="1"/>
  <c r="M21" i="1"/>
  <c r="C13" i="1"/>
  <c r="M71" i="1"/>
  <c r="M79" i="1"/>
  <c r="E65" i="1"/>
  <c r="E57" i="1"/>
  <c r="V48" i="1"/>
  <c r="M24" i="1"/>
  <c r="M72" i="1"/>
  <c r="E64" i="1"/>
  <c r="W51" i="1"/>
  <c r="M40" i="1"/>
  <c r="M32" i="1"/>
  <c r="N33" i="1"/>
  <c r="M26" i="1"/>
  <c r="S10" i="1"/>
  <c r="M76" i="1"/>
  <c r="E63" i="1"/>
  <c r="W50" i="1"/>
  <c r="M39" i="1"/>
  <c r="N40" i="1"/>
  <c r="N32" i="1"/>
  <c r="M19" i="1"/>
  <c r="C4" i="1"/>
  <c r="M77" i="1"/>
  <c r="M75" i="1"/>
  <c r="E60" i="1"/>
  <c r="M36" i="1"/>
  <c r="M20" i="1"/>
  <c r="S7" i="1"/>
  <c r="E59" i="1"/>
  <c r="V50" i="1"/>
  <c r="N36" i="1"/>
  <c r="S4" i="1"/>
  <c r="M73" i="1"/>
  <c r="N34" i="1"/>
  <c r="M78" i="1"/>
  <c r="E62" i="1"/>
  <c r="W49" i="1"/>
  <c r="M38" i="1"/>
  <c r="N39" i="1"/>
  <c r="M27" i="1"/>
  <c r="M22" i="1"/>
  <c r="K10" i="1"/>
  <c r="C16" i="1"/>
  <c r="C7" i="1"/>
  <c r="E61" i="1"/>
  <c r="W48" i="1"/>
  <c r="M37" i="1"/>
  <c r="N38" i="1"/>
  <c r="M25" i="1"/>
  <c r="S13" i="1"/>
  <c r="C10" i="1"/>
  <c r="U43" i="1"/>
  <c r="V51" i="1"/>
  <c r="N37" i="1"/>
  <c r="K13" i="1"/>
  <c r="M74" i="1"/>
  <c r="U42" i="1"/>
  <c r="M35" i="1"/>
  <c r="M23" i="1"/>
  <c r="K7" i="1"/>
  <c r="M33" i="1"/>
  <c r="K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83F12B-1207-4796-A0C0-919DEEAFF859}" name="Query - Dim Department" description="Connection to the 'Dim Department' query in the workbook." type="100" refreshedVersion="8" minRefreshableVersion="5">
    <extLst>
      <ext xmlns:x15="http://schemas.microsoft.com/office/spreadsheetml/2010/11/main" uri="{DE250136-89BD-433C-8126-D09CA5730AF9}">
        <x15:connection id="d650e1ff-92d0-4721-b84f-7598097bdf18"/>
      </ext>
    </extLst>
  </connection>
  <connection id="2" xr16:uid="{859344E2-64BC-4464-9DDE-551A9BB3AF3F}" name="Query - Dim Education" description="Connection to the 'Dim Education' query in the workbook." type="100" refreshedVersion="8" minRefreshableVersion="5">
    <extLst>
      <ext xmlns:x15="http://schemas.microsoft.com/office/spreadsheetml/2010/11/main" uri="{DE250136-89BD-433C-8126-D09CA5730AF9}">
        <x15:connection id="332975fc-b1ad-4328-ba5d-543dad332163"/>
      </ext>
    </extLst>
  </connection>
  <connection id="3" xr16:uid="{A01FDCE2-37E3-420E-9921-A8654359B5ED}" name="Query - Dim EducationField" description="Connection to the 'Dim EducationField' query in the workbook." type="100" refreshedVersion="8" minRefreshableVersion="5">
    <extLst>
      <ext xmlns:x15="http://schemas.microsoft.com/office/spreadsheetml/2010/11/main" uri="{DE250136-89BD-433C-8126-D09CA5730AF9}">
        <x15:connection id="7e55d303-aa8c-4a2c-bc57-326d9629f1c0"/>
      </ext>
    </extLst>
  </connection>
  <connection id="4" xr16:uid="{83D1CDAF-B58D-4589-AE95-B92160520637}" keepAlive="1" name="Query - Dim Emp(1)" description="Connection to the 'Dim Emp' query in the workbook." type="5" refreshedVersion="8" background="1" saveData="1">
    <dbPr connection="Provider=Microsoft.Mashup.OleDb.1;Data Source=$Workbook$;Location=&quot;Dim Emp&quot;;Extended Properties=&quot;&quot;" command="SELECT * FROM [Dim Emp]"/>
  </connection>
  <connection id="5" xr16:uid="{642C7C09-060D-4516-9735-00764160D94A}" name="Query - Dim JobRole" description="Connection to the 'Dim JobRole' query in the workbook." type="100" refreshedVersion="8" minRefreshableVersion="5">
    <extLst>
      <ext xmlns:x15="http://schemas.microsoft.com/office/spreadsheetml/2010/11/main" uri="{DE250136-89BD-433C-8126-D09CA5730AF9}">
        <x15:connection id="fd9aac65-71a6-48cd-8c18-1232ef9db418"/>
      </ext>
    </extLst>
  </connection>
  <connection id="6" xr16:uid="{D9469153-8DA5-4404-88CB-C84DBF67F92C}" name="Query - Fact table" description="Connection to the 'Fact table' query in the workbook." type="100" refreshedVersion="8" minRefreshableVersion="5">
    <extLst>
      <ext xmlns:x15="http://schemas.microsoft.com/office/spreadsheetml/2010/11/main" uri="{DE250136-89BD-433C-8126-D09CA5730AF9}">
        <x15:connection id="06e9c1a9-a852-4cb0-a2a3-46253741487a"/>
      </ext>
    </extLst>
  </connection>
  <connection id="7" xr16:uid="{149CE424-4616-416D-AA6A-C299C0D32D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6BAE6D73-A88F-492D-B7EB-033FC0256882}" name="WorksheetConnection_ي رب.xlsx!Dim_Emp" type="102" refreshedVersion="8" minRefreshableVersion="5">
    <extLst>
      <ext xmlns:x15="http://schemas.microsoft.com/office/spreadsheetml/2010/11/main" uri="{DE250136-89BD-433C-8126-D09CA5730AF9}">
        <x15:connection id="Dim_Emp">
          <x15:rangePr sourceName="_xlcn.WorksheetConnection_يرب.xlsxDim_Emp1"/>
        </x15:connection>
      </ext>
    </extLst>
  </connection>
</connections>
</file>

<file path=xl/sharedStrings.xml><?xml version="1.0" encoding="utf-8"?>
<sst xmlns="http://schemas.openxmlformats.org/spreadsheetml/2006/main" count="12024" uniqueCount="1559">
  <si>
    <t>EmployeeNumber</t>
  </si>
  <si>
    <t>EmpID</t>
  </si>
  <si>
    <t>Age</t>
  </si>
  <si>
    <t>AgeGroup</t>
  </si>
  <si>
    <t>Attrition</t>
  </si>
  <si>
    <t>BusinessTravel</t>
  </si>
  <si>
    <t>DistanceFromHome</t>
  </si>
  <si>
    <t>DistanceFromHome Category</t>
  </si>
  <si>
    <t>Gender</t>
  </si>
  <si>
    <t>MaritalStatus</t>
  </si>
  <si>
    <t>OverTime</t>
  </si>
  <si>
    <t>RM001</t>
  </si>
  <si>
    <t>36-45</t>
  </si>
  <si>
    <t>Yes</t>
  </si>
  <si>
    <t>Travel_Rarely</t>
  </si>
  <si>
    <t>0-5</t>
  </si>
  <si>
    <t>Female</t>
  </si>
  <si>
    <t>Single</t>
  </si>
  <si>
    <t>RM002</t>
  </si>
  <si>
    <t>46-55</t>
  </si>
  <si>
    <t>No</t>
  </si>
  <si>
    <t>Travel_Frequently</t>
  </si>
  <si>
    <t>6-15</t>
  </si>
  <si>
    <t>Male</t>
  </si>
  <si>
    <t>Married</t>
  </si>
  <si>
    <t>RM003</t>
  </si>
  <si>
    <t>RM004</t>
  </si>
  <si>
    <t>26-35</t>
  </si>
  <si>
    <t>RM005</t>
  </si>
  <si>
    <t>RM006</t>
  </si>
  <si>
    <t>RM007</t>
  </si>
  <si>
    <t>55+</t>
  </si>
  <si>
    <t>RM008</t>
  </si>
  <si>
    <t>16+</t>
  </si>
  <si>
    <t>Divorced</t>
  </si>
  <si>
    <t>RM009</t>
  </si>
  <si>
    <t>RM010</t>
  </si>
  <si>
    <t>RM011</t>
  </si>
  <si>
    <t>RM012</t>
  </si>
  <si>
    <t>RM013</t>
  </si>
  <si>
    <t>RM014</t>
  </si>
  <si>
    <t>RM015</t>
  </si>
  <si>
    <t>RM016</t>
  </si>
  <si>
    <t>RM017</t>
  </si>
  <si>
    <t>RM018</t>
  </si>
  <si>
    <t>18-25</t>
  </si>
  <si>
    <t>Non-Travel</t>
  </si>
  <si>
    <t>RM019</t>
  </si>
  <si>
    <t>RM020</t>
  </si>
  <si>
    <t>RM021</t>
  </si>
  <si>
    <t>RM022</t>
  </si>
  <si>
    <t>RM023</t>
  </si>
  <si>
    <t>RM024</t>
  </si>
  <si>
    <t>RM025</t>
  </si>
  <si>
    <t>RM026</t>
  </si>
  <si>
    <t>RM027</t>
  </si>
  <si>
    <t>RM028</t>
  </si>
  <si>
    <t>RM029</t>
  </si>
  <si>
    <t>RM030</t>
  </si>
  <si>
    <t>RM031</t>
  </si>
  <si>
    <t>RM032</t>
  </si>
  <si>
    <t>RM033</t>
  </si>
  <si>
    <t>RM034</t>
  </si>
  <si>
    <t>RM035</t>
  </si>
  <si>
    <t>RM036</t>
  </si>
  <si>
    <t>RM037</t>
  </si>
  <si>
    <t>RM038</t>
  </si>
  <si>
    <t>RM039</t>
  </si>
  <si>
    <t>RM040</t>
  </si>
  <si>
    <t>RM041</t>
  </si>
  <si>
    <t>RM042</t>
  </si>
  <si>
    <t>RM043</t>
  </si>
  <si>
    <t>RM044</t>
  </si>
  <si>
    <t>RM045</t>
  </si>
  <si>
    <t>RM046</t>
  </si>
  <si>
    <t>RM047</t>
  </si>
  <si>
    <t>RM048</t>
  </si>
  <si>
    <t>RM049</t>
  </si>
  <si>
    <t>RM050</t>
  </si>
  <si>
    <t>RM051</t>
  </si>
  <si>
    <t>RM052</t>
  </si>
  <si>
    <t>RM053</t>
  </si>
  <si>
    <t>RM054</t>
  </si>
  <si>
    <t>RM055</t>
  </si>
  <si>
    <t>RM056</t>
  </si>
  <si>
    <t>RM057</t>
  </si>
  <si>
    <t>RM058</t>
  </si>
  <si>
    <t>RM059</t>
  </si>
  <si>
    <t>RM060</t>
  </si>
  <si>
    <t>RM061</t>
  </si>
  <si>
    <t>RM062</t>
  </si>
  <si>
    <t>RM063</t>
  </si>
  <si>
    <t>RM064</t>
  </si>
  <si>
    <t>RM065</t>
  </si>
  <si>
    <t>RM066</t>
  </si>
  <si>
    <t>RM067</t>
  </si>
  <si>
    <t>RM068</t>
  </si>
  <si>
    <t>RM069</t>
  </si>
  <si>
    <t>RM070</t>
  </si>
  <si>
    <t>RM071</t>
  </si>
  <si>
    <t>RM072</t>
  </si>
  <si>
    <t>RM073</t>
  </si>
  <si>
    <t>RM074</t>
  </si>
  <si>
    <t>RM075</t>
  </si>
  <si>
    <t>RM076</t>
  </si>
  <si>
    <t>RM077</t>
  </si>
  <si>
    <t>RM078</t>
  </si>
  <si>
    <t>RM079</t>
  </si>
  <si>
    <t>RM080</t>
  </si>
  <si>
    <t>RM081</t>
  </si>
  <si>
    <t>RM082</t>
  </si>
  <si>
    <t>RM083</t>
  </si>
  <si>
    <t>RM084</t>
  </si>
  <si>
    <t>RM085</t>
  </si>
  <si>
    <t>RM086</t>
  </si>
  <si>
    <t>RM087</t>
  </si>
  <si>
    <t>RM088</t>
  </si>
  <si>
    <t>RM089</t>
  </si>
  <si>
    <t>RM090</t>
  </si>
  <si>
    <t>RM091</t>
  </si>
  <si>
    <t>RM092</t>
  </si>
  <si>
    <t>RM093</t>
  </si>
  <si>
    <t>RM094</t>
  </si>
  <si>
    <t>RM095</t>
  </si>
  <si>
    <t>RM096</t>
  </si>
  <si>
    <t>RM097</t>
  </si>
  <si>
    <t>RM098</t>
  </si>
  <si>
    <t>RM099</t>
  </si>
  <si>
    <t>RM100</t>
  </si>
  <si>
    <t>RM101</t>
  </si>
  <si>
    <t>RM102</t>
  </si>
  <si>
    <t>RM103</t>
  </si>
  <si>
    <t>RM104</t>
  </si>
  <si>
    <t>RM105</t>
  </si>
  <si>
    <t>RM106</t>
  </si>
  <si>
    <t>RM107</t>
  </si>
  <si>
    <t>RM108</t>
  </si>
  <si>
    <t>RM109</t>
  </si>
  <si>
    <t>RM110</t>
  </si>
  <si>
    <t>RM111</t>
  </si>
  <si>
    <t>RM112</t>
  </si>
  <si>
    <t>RM113</t>
  </si>
  <si>
    <t>RM114</t>
  </si>
  <si>
    <t>RM115</t>
  </si>
  <si>
    <t>RM116</t>
  </si>
  <si>
    <t>RM117</t>
  </si>
  <si>
    <t>RM118</t>
  </si>
  <si>
    <t>RM119</t>
  </si>
  <si>
    <t>RM120</t>
  </si>
  <si>
    <t>RM121</t>
  </si>
  <si>
    <t>RM122</t>
  </si>
  <si>
    <t>RM123</t>
  </si>
  <si>
    <t>RM124</t>
  </si>
  <si>
    <t>RM125</t>
  </si>
  <si>
    <t>RM126</t>
  </si>
  <si>
    <t>RM127</t>
  </si>
  <si>
    <t>RM128</t>
  </si>
  <si>
    <t>RM129</t>
  </si>
  <si>
    <t>RM130</t>
  </si>
  <si>
    <t>RM131</t>
  </si>
  <si>
    <t>RM132</t>
  </si>
  <si>
    <t>RM133</t>
  </si>
  <si>
    <t>RM134</t>
  </si>
  <si>
    <t>RM135</t>
  </si>
  <si>
    <t>RM136</t>
  </si>
  <si>
    <t>RM137</t>
  </si>
  <si>
    <t>RM138</t>
  </si>
  <si>
    <t>RM139</t>
  </si>
  <si>
    <t>RM140</t>
  </si>
  <si>
    <t>RM141</t>
  </si>
  <si>
    <t>RM142</t>
  </si>
  <si>
    <t>RM143</t>
  </si>
  <si>
    <t>RM144</t>
  </si>
  <si>
    <t>RM145</t>
  </si>
  <si>
    <t>RM146</t>
  </si>
  <si>
    <t>RM147</t>
  </si>
  <si>
    <t>RM148</t>
  </si>
  <si>
    <t>RM149</t>
  </si>
  <si>
    <t>RM150</t>
  </si>
  <si>
    <t>RM151</t>
  </si>
  <si>
    <t>RM152</t>
  </si>
  <si>
    <t>RM153</t>
  </si>
  <si>
    <t>RM154</t>
  </si>
  <si>
    <t>RM155</t>
  </si>
  <si>
    <t>RM156</t>
  </si>
  <si>
    <t>RM157</t>
  </si>
  <si>
    <t>RM158</t>
  </si>
  <si>
    <t>RM159</t>
  </si>
  <si>
    <t>RM160</t>
  </si>
  <si>
    <t>RM161</t>
  </si>
  <si>
    <t>RM162</t>
  </si>
  <si>
    <t>RM163</t>
  </si>
  <si>
    <t>RM164</t>
  </si>
  <si>
    <t>RM165</t>
  </si>
  <si>
    <t>RM166</t>
  </si>
  <si>
    <t>RM167</t>
  </si>
  <si>
    <t>RM168</t>
  </si>
  <si>
    <t>RM169</t>
  </si>
  <si>
    <t>RM170</t>
  </si>
  <si>
    <t>RM171</t>
  </si>
  <si>
    <t>RM172</t>
  </si>
  <si>
    <t>RM173</t>
  </si>
  <si>
    <t>RM174</t>
  </si>
  <si>
    <t>RM175</t>
  </si>
  <si>
    <t>RM176</t>
  </si>
  <si>
    <t>RM177</t>
  </si>
  <si>
    <t>RM178</t>
  </si>
  <si>
    <t>RM179</t>
  </si>
  <si>
    <t>RM180</t>
  </si>
  <si>
    <t>RM181</t>
  </si>
  <si>
    <t>RM182</t>
  </si>
  <si>
    <t>RM183</t>
  </si>
  <si>
    <t>RM184</t>
  </si>
  <si>
    <t>RM185</t>
  </si>
  <si>
    <t>RM186</t>
  </si>
  <si>
    <t>RM187</t>
  </si>
  <si>
    <t>RM188</t>
  </si>
  <si>
    <t>RM189</t>
  </si>
  <si>
    <t>RM190</t>
  </si>
  <si>
    <t>RM191</t>
  </si>
  <si>
    <t>RM192</t>
  </si>
  <si>
    <t>RM193</t>
  </si>
  <si>
    <t>RM194</t>
  </si>
  <si>
    <t>RM195</t>
  </si>
  <si>
    <t>RM196</t>
  </si>
  <si>
    <t>RM197</t>
  </si>
  <si>
    <t>RM198</t>
  </si>
  <si>
    <t>RM199</t>
  </si>
  <si>
    <t>RM200</t>
  </si>
  <si>
    <t>RM201</t>
  </si>
  <si>
    <t>RM202</t>
  </si>
  <si>
    <t>RM203</t>
  </si>
  <si>
    <t>RM204</t>
  </si>
  <si>
    <t>RM205</t>
  </si>
  <si>
    <t>RM206</t>
  </si>
  <si>
    <t>RM207</t>
  </si>
  <si>
    <t>RM208</t>
  </si>
  <si>
    <t>RM209</t>
  </si>
  <si>
    <t>RM210</t>
  </si>
  <si>
    <t>RM211</t>
  </si>
  <si>
    <t>RM212</t>
  </si>
  <si>
    <t>RM213</t>
  </si>
  <si>
    <t>RM214</t>
  </si>
  <si>
    <t>RM215</t>
  </si>
  <si>
    <t>RM216</t>
  </si>
  <si>
    <t>RM217</t>
  </si>
  <si>
    <t>RM218</t>
  </si>
  <si>
    <t>RM219</t>
  </si>
  <si>
    <t>RM220</t>
  </si>
  <si>
    <t>RM221</t>
  </si>
  <si>
    <t>RM222</t>
  </si>
  <si>
    <t>RM223</t>
  </si>
  <si>
    <t>RM224</t>
  </si>
  <si>
    <t>RM225</t>
  </si>
  <si>
    <t>RM226</t>
  </si>
  <si>
    <t>RM227</t>
  </si>
  <si>
    <t>RM228</t>
  </si>
  <si>
    <t>RM229</t>
  </si>
  <si>
    <t>RM230</t>
  </si>
  <si>
    <t>RM231</t>
  </si>
  <si>
    <t>RM232</t>
  </si>
  <si>
    <t>RM233</t>
  </si>
  <si>
    <t>RM234</t>
  </si>
  <si>
    <t>RM235</t>
  </si>
  <si>
    <t>RM236</t>
  </si>
  <si>
    <t>RM237</t>
  </si>
  <si>
    <t>RM238</t>
  </si>
  <si>
    <t>RM239</t>
  </si>
  <si>
    <t>RM240</t>
  </si>
  <si>
    <t>RM241</t>
  </si>
  <si>
    <t>RM242</t>
  </si>
  <si>
    <t>RM243</t>
  </si>
  <si>
    <t>RM244</t>
  </si>
  <si>
    <t>RM245</t>
  </si>
  <si>
    <t>RM246</t>
  </si>
  <si>
    <t>RM247</t>
  </si>
  <si>
    <t>RM248</t>
  </si>
  <si>
    <t>RM249</t>
  </si>
  <si>
    <t>RM250</t>
  </si>
  <si>
    <t>RM251</t>
  </si>
  <si>
    <t>RM252</t>
  </si>
  <si>
    <t>RM253</t>
  </si>
  <si>
    <t>RM254</t>
  </si>
  <si>
    <t>RM255</t>
  </si>
  <si>
    <t>RM256</t>
  </si>
  <si>
    <t>RM257</t>
  </si>
  <si>
    <t>RM258</t>
  </si>
  <si>
    <t>RM259</t>
  </si>
  <si>
    <t>RM260</t>
  </si>
  <si>
    <t>RM261</t>
  </si>
  <si>
    <t>RM262</t>
  </si>
  <si>
    <t>RM263</t>
  </si>
  <si>
    <t>RM264</t>
  </si>
  <si>
    <t>RM265</t>
  </si>
  <si>
    <t>RM266</t>
  </si>
  <si>
    <t>RM267</t>
  </si>
  <si>
    <t>RM268</t>
  </si>
  <si>
    <t>RM269</t>
  </si>
  <si>
    <t>RM270</t>
  </si>
  <si>
    <t>RM271</t>
  </si>
  <si>
    <t>RM272</t>
  </si>
  <si>
    <t>RM273</t>
  </si>
  <si>
    <t>RM274</t>
  </si>
  <si>
    <t>RM275</t>
  </si>
  <si>
    <t>RM276</t>
  </si>
  <si>
    <t>RM277</t>
  </si>
  <si>
    <t>RM278</t>
  </si>
  <si>
    <t>RM279</t>
  </si>
  <si>
    <t>RM280</t>
  </si>
  <si>
    <t>RM281</t>
  </si>
  <si>
    <t>RM282</t>
  </si>
  <si>
    <t>RM283</t>
  </si>
  <si>
    <t>RM284</t>
  </si>
  <si>
    <t>RM285</t>
  </si>
  <si>
    <t>RM286</t>
  </si>
  <si>
    <t>RM287</t>
  </si>
  <si>
    <t>RM288</t>
  </si>
  <si>
    <t>RM289</t>
  </si>
  <si>
    <t>RM290</t>
  </si>
  <si>
    <t>RM291</t>
  </si>
  <si>
    <t>RM292</t>
  </si>
  <si>
    <t>RM293</t>
  </si>
  <si>
    <t>RM294</t>
  </si>
  <si>
    <t>RM295</t>
  </si>
  <si>
    <t>RM296</t>
  </si>
  <si>
    <t>RM297</t>
  </si>
  <si>
    <t>RM298</t>
  </si>
  <si>
    <t>RM299</t>
  </si>
  <si>
    <t>RM300</t>
  </si>
  <si>
    <t>RM301</t>
  </si>
  <si>
    <t>RM302</t>
  </si>
  <si>
    <t>RM303</t>
  </si>
  <si>
    <t>RM304</t>
  </si>
  <si>
    <t>RM305</t>
  </si>
  <si>
    <t>RM306</t>
  </si>
  <si>
    <t>RM307</t>
  </si>
  <si>
    <t>RM308</t>
  </si>
  <si>
    <t>RM309</t>
  </si>
  <si>
    <t>RM310</t>
  </si>
  <si>
    <t>RM311</t>
  </si>
  <si>
    <t>RM312</t>
  </si>
  <si>
    <t>RM313</t>
  </si>
  <si>
    <t>RM314</t>
  </si>
  <si>
    <t>RM315</t>
  </si>
  <si>
    <t>RM316</t>
  </si>
  <si>
    <t>RM317</t>
  </si>
  <si>
    <t>RM318</t>
  </si>
  <si>
    <t>RM319</t>
  </si>
  <si>
    <t>RM320</t>
  </si>
  <si>
    <t>RM321</t>
  </si>
  <si>
    <t>RM322</t>
  </si>
  <si>
    <t>RM323</t>
  </si>
  <si>
    <t>RM324</t>
  </si>
  <si>
    <t>RM325</t>
  </si>
  <si>
    <t>RM326</t>
  </si>
  <si>
    <t>RM327</t>
  </si>
  <si>
    <t>RM328</t>
  </si>
  <si>
    <t>RM329</t>
  </si>
  <si>
    <t>RM330</t>
  </si>
  <si>
    <t>RM331</t>
  </si>
  <si>
    <t>RM332</t>
  </si>
  <si>
    <t>RM333</t>
  </si>
  <si>
    <t>RM334</t>
  </si>
  <si>
    <t>RM335</t>
  </si>
  <si>
    <t>RM336</t>
  </si>
  <si>
    <t>RM337</t>
  </si>
  <si>
    <t>RM338</t>
  </si>
  <si>
    <t>RM339</t>
  </si>
  <si>
    <t>RM340</t>
  </si>
  <si>
    <t>RM341</t>
  </si>
  <si>
    <t>RM342</t>
  </si>
  <si>
    <t>RM343</t>
  </si>
  <si>
    <t>RM344</t>
  </si>
  <si>
    <t>RM345</t>
  </si>
  <si>
    <t>RM346</t>
  </si>
  <si>
    <t>RM347</t>
  </si>
  <si>
    <t>RM348</t>
  </si>
  <si>
    <t>RM349</t>
  </si>
  <si>
    <t>RM350</t>
  </si>
  <si>
    <t>RM351</t>
  </si>
  <si>
    <t>RM352</t>
  </si>
  <si>
    <t>RM353</t>
  </si>
  <si>
    <t>RM354</t>
  </si>
  <si>
    <t>RM355</t>
  </si>
  <si>
    <t>RM356</t>
  </si>
  <si>
    <t>RM357</t>
  </si>
  <si>
    <t>RM358</t>
  </si>
  <si>
    <t>RM359</t>
  </si>
  <si>
    <t>RM360</t>
  </si>
  <si>
    <t>RM361</t>
  </si>
  <si>
    <t>RM362</t>
  </si>
  <si>
    <t>RM363</t>
  </si>
  <si>
    <t>RM364</t>
  </si>
  <si>
    <t>RM365</t>
  </si>
  <si>
    <t>RM366</t>
  </si>
  <si>
    <t>RM367</t>
  </si>
  <si>
    <t>RM368</t>
  </si>
  <si>
    <t>RM369</t>
  </si>
  <si>
    <t>RM370</t>
  </si>
  <si>
    <t>RM371</t>
  </si>
  <si>
    <t>RM372</t>
  </si>
  <si>
    <t>RM373</t>
  </si>
  <si>
    <t>RM374</t>
  </si>
  <si>
    <t>RM375</t>
  </si>
  <si>
    <t>RM376</t>
  </si>
  <si>
    <t>RM377</t>
  </si>
  <si>
    <t>RM378</t>
  </si>
  <si>
    <t>RM379</t>
  </si>
  <si>
    <t>RM380</t>
  </si>
  <si>
    <t>RM381</t>
  </si>
  <si>
    <t>RM382</t>
  </si>
  <si>
    <t>RM383</t>
  </si>
  <si>
    <t>RM384</t>
  </si>
  <si>
    <t>RM385</t>
  </si>
  <si>
    <t>RM386</t>
  </si>
  <si>
    <t>RM387</t>
  </si>
  <si>
    <t>RM388</t>
  </si>
  <si>
    <t>RM389</t>
  </si>
  <si>
    <t>RM390</t>
  </si>
  <si>
    <t>RM391</t>
  </si>
  <si>
    <t>RM392</t>
  </si>
  <si>
    <t>RM393</t>
  </si>
  <si>
    <t>RM394</t>
  </si>
  <si>
    <t>RM395</t>
  </si>
  <si>
    <t>RM396</t>
  </si>
  <si>
    <t>RM397</t>
  </si>
  <si>
    <t>RM398</t>
  </si>
  <si>
    <t>RM399</t>
  </si>
  <si>
    <t>RM400</t>
  </si>
  <si>
    <t>RM401</t>
  </si>
  <si>
    <t>RM402</t>
  </si>
  <si>
    <t>RM403</t>
  </si>
  <si>
    <t>RM404</t>
  </si>
  <si>
    <t>RM405</t>
  </si>
  <si>
    <t>RM406</t>
  </si>
  <si>
    <t>RM407</t>
  </si>
  <si>
    <t>RM408</t>
  </si>
  <si>
    <t>RM409</t>
  </si>
  <si>
    <t>RM410</t>
  </si>
  <si>
    <t>RM411</t>
  </si>
  <si>
    <t>RM412</t>
  </si>
  <si>
    <t>RM413</t>
  </si>
  <si>
    <t>RM414</t>
  </si>
  <si>
    <t>RM415</t>
  </si>
  <si>
    <t>RM416</t>
  </si>
  <si>
    <t>RM417</t>
  </si>
  <si>
    <t>RM418</t>
  </si>
  <si>
    <t>RM419</t>
  </si>
  <si>
    <t>RM420</t>
  </si>
  <si>
    <t>RM421</t>
  </si>
  <si>
    <t>RM422</t>
  </si>
  <si>
    <t>RM423</t>
  </si>
  <si>
    <t>RM424</t>
  </si>
  <si>
    <t>RM425</t>
  </si>
  <si>
    <t>RM426</t>
  </si>
  <si>
    <t>RM427</t>
  </si>
  <si>
    <t>RM428</t>
  </si>
  <si>
    <t>RM429</t>
  </si>
  <si>
    <t>RM430</t>
  </si>
  <si>
    <t>RM431</t>
  </si>
  <si>
    <t>RM432</t>
  </si>
  <si>
    <t>RM433</t>
  </si>
  <si>
    <t>RM434</t>
  </si>
  <si>
    <t>RM435</t>
  </si>
  <si>
    <t>RM436</t>
  </si>
  <si>
    <t>RM437</t>
  </si>
  <si>
    <t>RM438</t>
  </si>
  <si>
    <t>RM439</t>
  </si>
  <si>
    <t>RM440</t>
  </si>
  <si>
    <t>RM441</t>
  </si>
  <si>
    <t>RM442</t>
  </si>
  <si>
    <t>RM443</t>
  </si>
  <si>
    <t>RM444</t>
  </si>
  <si>
    <t>RM445</t>
  </si>
  <si>
    <t>RM446</t>
  </si>
  <si>
    <t>RM447</t>
  </si>
  <si>
    <t>RM448</t>
  </si>
  <si>
    <t>RM449</t>
  </si>
  <si>
    <t>RM450</t>
  </si>
  <si>
    <t>RM451</t>
  </si>
  <si>
    <t>RM452</t>
  </si>
  <si>
    <t>RM453</t>
  </si>
  <si>
    <t>RM454</t>
  </si>
  <si>
    <t>RM455</t>
  </si>
  <si>
    <t>RM456</t>
  </si>
  <si>
    <t>RM457</t>
  </si>
  <si>
    <t>RM458</t>
  </si>
  <si>
    <t>RM459</t>
  </si>
  <si>
    <t>RM460</t>
  </si>
  <si>
    <t>RM461</t>
  </si>
  <si>
    <t>RM462</t>
  </si>
  <si>
    <t>RM463</t>
  </si>
  <si>
    <t>RM464</t>
  </si>
  <si>
    <t>RM465</t>
  </si>
  <si>
    <t>RM466</t>
  </si>
  <si>
    <t>RM467</t>
  </si>
  <si>
    <t>RM468</t>
  </si>
  <si>
    <t>RM469</t>
  </si>
  <si>
    <t>RM470</t>
  </si>
  <si>
    <t>RM471</t>
  </si>
  <si>
    <t>RM472</t>
  </si>
  <si>
    <t>RM473</t>
  </si>
  <si>
    <t>RM474</t>
  </si>
  <si>
    <t>RM475</t>
  </si>
  <si>
    <t>RM476</t>
  </si>
  <si>
    <t>RM477</t>
  </si>
  <si>
    <t>RM478</t>
  </si>
  <si>
    <t>RM479</t>
  </si>
  <si>
    <t>RM480</t>
  </si>
  <si>
    <t>RM481</t>
  </si>
  <si>
    <t>RM482</t>
  </si>
  <si>
    <t>RM483</t>
  </si>
  <si>
    <t>RM484</t>
  </si>
  <si>
    <t>RM485</t>
  </si>
  <si>
    <t>RM486</t>
  </si>
  <si>
    <t>RM487</t>
  </si>
  <si>
    <t>RM488</t>
  </si>
  <si>
    <t>RM489</t>
  </si>
  <si>
    <t>RM490</t>
  </si>
  <si>
    <t>RM491</t>
  </si>
  <si>
    <t>RM492</t>
  </si>
  <si>
    <t>RM493</t>
  </si>
  <si>
    <t>RM494</t>
  </si>
  <si>
    <t>RM495</t>
  </si>
  <si>
    <t>RM496</t>
  </si>
  <si>
    <t>RM497</t>
  </si>
  <si>
    <t>RM498</t>
  </si>
  <si>
    <t>RM499</t>
  </si>
  <si>
    <t>RM500</t>
  </si>
  <si>
    <t>RM501</t>
  </si>
  <si>
    <t>RM502</t>
  </si>
  <si>
    <t>RM503</t>
  </si>
  <si>
    <t>RM504</t>
  </si>
  <si>
    <t>RM505</t>
  </si>
  <si>
    <t>RM506</t>
  </si>
  <si>
    <t>RM507</t>
  </si>
  <si>
    <t>RM508</t>
  </si>
  <si>
    <t>RM509</t>
  </si>
  <si>
    <t>RM510</t>
  </si>
  <si>
    <t>RM511</t>
  </si>
  <si>
    <t>RM512</t>
  </si>
  <si>
    <t>RM513</t>
  </si>
  <si>
    <t>RM514</t>
  </si>
  <si>
    <t>RM515</t>
  </si>
  <si>
    <t>RM516</t>
  </si>
  <si>
    <t>RM517</t>
  </si>
  <si>
    <t>RM518</t>
  </si>
  <si>
    <t>RM519</t>
  </si>
  <si>
    <t>RM520</t>
  </si>
  <si>
    <t>RM521</t>
  </si>
  <si>
    <t>RM522</t>
  </si>
  <si>
    <t>RM523</t>
  </si>
  <si>
    <t>RM524</t>
  </si>
  <si>
    <t>RM525</t>
  </si>
  <si>
    <t>RM526</t>
  </si>
  <si>
    <t>RM527</t>
  </si>
  <si>
    <t>RM528</t>
  </si>
  <si>
    <t>RM529</t>
  </si>
  <si>
    <t>RM530</t>
  </si>
  <si>
    <t>RM531</t>
  </si>
  <si>
    <t>RM532</t>
  </si>
  <si>
    <t>RM533</t>
  </si>
  <si>
    <t>RM534</t>
  </si>
  <si>
    <t>RM535</t>
  </si>
  <si>
    <t>RM536</t>
  </si>
  <si>
    <t>RM537</t>
  </si>
  <si>
    <t>RM538</t>
  </si>
  <si>
    <t>RM539</t>
  </si>
  <si>
    <t>RM540</t>
  </si>
  <si>
    <t>RM541</t>
  </si>
  <si>
    <t>RM542</t>
  </si>
  <si>
    <t>RM543</t>
  </si>
  <si>
    <t>RM544</t>
  </si>
  <si>
    <t>RM545</t>
  </si>
  <si>
    <t>RM546</t>
  </si>
  <si>
    <t>RM547</t>
  </si>
  <si>
    <t>RM548</t>
  </si>
  <si>
    <t>RM549</t>
  </si>
  <si>
    <t>RM550</t>
  </si>
  <si>
    <t>RM551</t>
  </si>
  <si>
    <t>RM552</t>
  </si>
  <si>
    <t>RM553</t>
  </si>
  <si>
    <t>RM554</t>
  </si>
  <si>
    <t>RM555</t>
  </si>
  <si>
    <t>RM556</t>
  </si>
  <si>
    <t>RM557</t>
  </si>
  <si>
    <t>RM558</t>
  </si>
  <si>
    <t>RM559</t>
  </si>
  <si>
    <t>RM560</t>
  </si>
  <si>
    <t>RM561</t>
  </si>
  <si>
    <t>RM562</t>
  </si>
  <si>
    <t>RM563</t>
  </si>
  <si>
    <t>RM564</t>
  </si>
  <si>
    <t>RM565</t>
  </si>
  <si>
    <t>RM566</t>
  </si>
  <si>
    <t>RM567</t>
  </si>
  <si>
    <t>RM568</t>
  </si>
  <si>
    <t>RM569</t>
  </si>
  <si>
    <t>RM570</t>
  </si>
  <si>
    <t>RM571</t>
  </si>
  <si>
    <t>RM572</t>
  </si>
  <si>
    <t>RM573</t>
  </si>
  <si>
    <t>RM574</t>
  </si>
  <si>
    <t>RM575</t>
  </si>
  <si>
    <t>RM576</t>
  </si>
  <si>
    <t>RM577</t>
  </si>
  <si>
    <t>RM578</t>
  </si>
  <si>
    <t>RM579</t>
  </si>
  <si>
    <t>RM580</t>
  </si>
  <si>
    <t>RM581</t>
  </si>
  <si>
    <t>RM582</t>
  </si>
  <si>
    <t>RM583</t>
  </si>
  <si>
    <t>RM584</t>
  </si>
  <si>
    <t>RM585</t>
  </si>
  <si>
    <t>RM586</t>
  </si>
  <si>
    <t>RM587</t>
  </si>
  <si>
    <t>RM588</t>
  </si>
  <si>
    <t>RM589</t>
  </si>
  <si>
    <t>RM590</t>
  </si>
  <si>
    <t>RM591</t>
  </si>
  <si>
    <t>RM592</t>
  </si>
  <si>
    <t>RM593</t>
  </si>
  <si>
    <t>RM594</t>
  </si>
  <si>
    <t>RM595</t>
  </si>
  <si>
    <t>RM596</t>
  </si>
  <si>
    <t>RM597</t>
  </si>
  <si>
    <t>RM598</t>
  </si>
  <si>
    <t>RM599</t>
  </si>
  <si>
    <t>RM600</t>
  </si>
  <si>
    <t>RM601</t>
  </si>
  <si>
    <t>RM602</t>
  </si>
  <si>
    <t>RM603</t>
  </si>
  <si>
    <t>RM604</t>
  </si>
  <si>
    <t>RM605</t>
  </si>
  <si>
    <t>RM606</t>
  </si>
  <si>
    <t>RM607</t>
  </si>
  <si>
    <t>RM608</t>
  </si>
  <si>
    <t>RM609</t>
  </si>
  <si>
    <t>RM610</t>
  </si>
  <si>
    <t>RM611</t>
  </si>
  <si>
    <t>RM612</t>
  </si>
  <si>
    <t>RM613</t>
  </si>
  <si>
    <t>RM614</t>
  </si>
  <si>
    <t>RM615</t>
  </si>
  <si>
    <t>RM616</t>
  </si>
  <si>
    <t>RM617</t>
  </si>
  <si>
    <t>RM618</t>
  </si>
  <si>
    <t>RM619</t>
  </si>
  <si>
    <t>RM620</t>
  </si>
  <si>
    <t>RM621</t>
  </si>
  <si>
    <t>RM622</t>
  </si>
  <si>
    <t>RM623</t>
  </si>
  <si>
    <t>RM624</t>
  </si>
  <si>
    <t>RM625</t>
  </si>
  <si>
    <t>RM626</t>
  </si>
  <si>
    <t>RM627</t>
  </si>
  <si>
    <t>RM628</t>
  </si>
  <si>
    <t>RM629</t>
  </si>
  <si>
    <t>RM630</t>
  </si>
  <si>
    <t>RM631</t>
  </si>
  <si>
    <t>RM632</t>
  </si>
  <si>
    <t>RM633</t>
  </si>
  <si>
    <t>RM634</t>
  </si>
  <si>
    <t>RM635</t>
  </si>
  <si>
    <t>RM636</t>
  </si>
  <si>
    <t>RM637</t>
  </si>
  <si>
    <t>RM638</t>
  </si>
  <si>
    <t>RM639</t>
  </si>
  <si>
    <t>RM640</t>
  </si>
  <si>
    <t>RM641</t>
  </si>
  <si>
    <t>RM642</t>
  </si>
  <si>
    <t>RM643</t>
  </si>
  <si>
    <t>RM644</t>
  </si>
  <si>
    <t>RM645</t>
  </si>
  <si>
    <t>RM646</t>
  </si>
  <si>
    <t>RM647</t>
  </si>
  <si>
    <t>RM648</t>
  </si>
  <si>
    <t>RM649</t>
  </si>
  <si>
    <t>RM650</t>
  </si>
  <si>
    <t>RM651</t>
  </si>
  <si>
    <t>RM652</t>
  </si>
  <si>
    <t>RM653</t>
  </si>
  <si>
    <t>RM654</t>
  </si>
  <si>
    <t>RM655</t>
  </si>
  <si>
    <t>RM656</t>
  </si>
  <si>
    <t>RM657</t>
  </si>
  <si>
    <t>RM658</t>
  </si>
  <si>
    <t>RM659</t>
  </si>
  <si>
    <t>RM660</t>
  </si>
  <si>
    <t>RM661</t>
  </si>
  <si>
    <t>RM662</t>
  </si>
  <si>
    <t>RM663</t>
  </si>
  <si>
    <t>RM664</t>
  </si>
  <si>
    <t>RM665</t>
  </si>
  <si>
    <t>RM666</t>
  </si>
  <si>
    <t>RM667</t>
  </si>
  <si>
    <t>RM668</t>
  </si>
  <si>
    <t>RM669</t>
  </si>
  <si>
    <t>RM670</t>
  </si>
  <si>
    <t>RM671</t>
  </si>
  <si>
    <t>RM672</t>
  </si>
  <si>
    <t>RM673</t>
  </si>
  <si>
    <t>RM674</t>
  </si>
  <si>
    <t>RM675</t>
  </si>
  <si>
    <t>RM676</t>
  </si>
  <si>
    <t>RM677</t>
  </si>
  <si>
    <t>RM678</t>
  </si>
  <si>
    <t>RM679</t>
  </si>
  <si>
    <t>RM680</t>
  </si>
  <si>
    <t>RM681</t>
  </si>
  <si>
    <t>RM682</t>
  </si>
  <si>
    <t>RM683</t>
  </si>
  <si>
    <t>RM684</t>
  </si>
  <si>
    <t>RM685</t>
  </si>
  <si>
    <t>RM686</t>
  </si>
  <si>
    <t>RM687</t>
  </si>
  <si>
    <t>RM688</t>
  </si>
  <si>
    <t>RM689</t>
  </si>
  <si>
    <t>RM690</t>
  </si>
  <si>
    <t>RM691</t>
  </si>
  <si>
    <t>RM692</t>
  </si>
  <si>
    <t>RM693</t>
  </si>
  <si>
    <t>RM694</t>
  </si>
  <si>
    <t>RM695</t>
  </si>
  <si>
    <t>RM696</t>
  </si>
  <si>
    <t>RM697</t>
  </si>
  <si>
    <t>RM698</t>
  </si>
  <si>
    <t>RM699</t>
  </si>
  <si>
    <t>RM700</t>
  </si>
  <si>
    <t>RM701</t>
  </si>
  <si>
    <t>RM702</t>
  </si>
  <si>
    <t>RM703</t>
  </si>
  <si>
    <t>RM704</t>
  </si>
  <si>
    <t>RM705</t>
  </si>
  <si>
    <t>RM706</t>
  </si>
  <si>
    <t>RM707</t>
  </si>
  <si>
    <t>RM708</t>
  </si>
  <si>
    <t>RM709</t>
  </si>
  <si>
    <t>RM710</t>
  </si>
  <si>
    <t>RM711</t>
  </si>
  <si>
    <t>RM712</t>
  </si>
  <si>
    <t>RM713</t>
  </si>
  <si>
    <t>RM714</t>
  </si>
  <si>
    <t>RM715</t>
  </si>
  <si>
    <t>RM716</t>
  </si>
  <si>
    <t>RM717</t>
  </si>
  <si>
    <t>RM718</t>
  </si>
  <si>
    <t>RM719</t>
  </si>
  <si>
    <t>RM720</t>
  </si>
  <si>
    <t>RM721</t>
  </si>
  <si>
    <t>RM722</t>
  </si>
  <si>
    <t>RM723</t>
  </si>
  <si>
    <t>RM724</t>
  </si>
  <si>
    <t>RM725</t>
  </si>
  <si>
    <t>RM726</t>
  </si>
  <si>
    <t>RM727</t>
  </si>
  <si>
    <t>RM728</t>
  </si>
  <si>
    <t>RM729</t>
  </si>
  <si>
    <t>RM730</t>
  </si>
  <si>
    <t>RM731</t>
  </si>
  <si>
    <t>RM732</t>
  </si>
  <si>
    <t>RM733</t>
  </si>
  <si>
    <t>RM734</t>
  </si>
  <si>
    <t>RM735</t>
  </si>
  <si>
    <t>RM736</t>
  </si>
  <si>
    <t>RM737</t>
  </si>
  <si>
    <t>RM738</t>
  </si>
  <si>
    <t>RM739</t>
  </si>
  <si>
    <t>RM740</t>
  </si>
  <si>
    <t>RM741</t>
  </si>
  <si>
    <t>RM742</t>
  </si>
  <si>
    <t>RM743</t>
  </si>
  <si>
    <t>RM744</t>
  </si>
  <si>
    <t>RM745</t>
  </si>
  <si>
    <t>RM746</t>
  </si>
  <si>
    <t>RM747</t>
  </si>
  <si>
    <t>RM748</t>
  </si>
  <si>
    <t>RM749</t>
  </si>
  <si>
    <t>RM750</t>
  </si>
  <si>
    <t>RM751</t>
  </si>
  <si>
    <t>RM752</t>
  </si>
  <si>
    <t>RM753</t>
  </si>
  <si>
    <t>RM754</t>
  </si>
  <si>
    <t>RM755</t>
  </si>
  <si>
    <t>RM756</t>
  </si>
  <si>
    <t>RM757</t>
  </si>
  <si>
    <t>RM758</t>
  </si>
  <si>
    <t>RM759</t>
  </si>
  <si>
    <t>RM760</t>
  </si>
  <si>
    <t>RM761</t>
  </si>
  <si>
    <t>RM762</t>
  </si>
  <si>
    <t>RM763</t>
  </si>
  <si>
    <t>RM764</t>
  </si>
  <si>
    <t>RM765</t>
  </si>
  <si>
    <t>RM766</t>
  </si>
  <si>
    <t>RM767</t>
  </si>
  <si>
    <t>RM768</t>
  </si>
  <si>
    <t>RM769</t>
  </si>
  <si>
    <t>RM770</t>
  </si>
  <si>
    <t>RM771</t>
  </si>
  <si>
    <t>RM772</t>
  </si>
  <si>
    <t>RM773</t>
  </si>
  <si>
    <t>RM774</t>
  </si>
  <si>
    <t>RM775</t>
  </si>
  <si>
    <t>RM776</t>
  </si>
  <si>
    <t>RM777</t>
  </si>
  <si>
    <t>RM778</t>
  </si>
  <si>
    <t>RM779</t>
  </si>
  <si>
    <t>RM780</t>
  </si>
  <si>
    <t>RM781</t>
  </si>
  <si>
    <t>RM782</t>
  </si>
  <si>
    <t>RM783</t>
  </si>
  <si>
    <t>RM784</t>
  </si>
  <si>
    <t>RM785</t>
  </si>
  <si>
    <t>RM786</t>
  </si>
  <si>
    <t>RM787</t>
  </si>
  <si>
    <t>RM788</t>
  </si>
  <si>
    <t>RM789</t>
  </si>
  <si>
    <t>RM790</t>
  </si>
  <si>
    <t>RM791</t>
  </si>
  <si>
    <t>RM792</t>
  </si>
  <si>
    <t>RM793</t>
  </si>
  <si>
    <t>RM794</t>
  </si>
  <si>
    <t>RM795</t>
  </si>
  <si>
    <t>RM796</t>
  </si>
  <si>
    <t>RM797</t>
  </si>
  <si>
    <t>RM798</t>
  </si>
  <si>
    <t>RM799</t>
  </si>
  <si>
    <t>RM800</t>
  </si>
  <si>
    <t>RM801</t>
  </si>
  <si>
    <t>RM802</t>
  </si>
  <si>
    <t>RM803</t>
  </si>
  <si>
    <t>RM804</t>
  </si>
  <si>
    <t>RM805</t>
  </si>
  <si>
    <t>RM806</t>
  </si>
  <si>
    <t>RM807</t>
  </si>
  <si>
    <t>RM808</t>
  </si>
  <si>
    <t>RM809</t>
  </si>
  <si>
    <t>RM810</t>
  </si>
  <si>
    <t>RM811</t>
  </si>
  <si>
    <t>RM812</t>
  </si>
  <si>
    <t>RM813</t>
  </si>
  <si>
    <t>RM814</t>
  </si>
  <si>
    <t>RM815</t>
  </si>
  <si>
    <t>RM816</t>
  </si>
  <si>
    <t>RM817</t>
  </si>
  <si>
    <t>RM818</t>
  </si>
  <si>
    <t>RM819</t>
  </si>
  <si>
    <t>RM820</t>
  </si>
  <si>
    <t>RM821</t>
  </si>
  <si>
    <t>RM822</t>
  </si>
  <si>
    <t>RM823</t>
  </si>
  <si>
    <t>RM824</t>
  </si>
  <si>
    <t>RM825</t>
  </si>
  <si>
    <t>RM826</t>
  </si>
  <si>
    <t>RM827</t>
  </si>
  <si>
    <t>RM828</t>
  </si>
  <si>
    <t>RM829</t>
  </si>
  <si>
    <t>RM830</t>
  </si>
  <si>
    <t>RM831</t>
  </si>
  <si>
    <t>RM832</t>
  </si>
  <si>
    <t>RM833</t>
  </si>
  <si>
    <t>RM834</t>
  </si>
  <si>
    <t>RM835</t>
  </si>
  <si>
    <t>RM836</t>
  </si>
  <si>
    <t>RM837</t>
  </si>
  <si>
    <t>RM838</t>
  </si>
  <si>
    <t>RM839</t>
  </si>
  <si>
    <t>RM840</t>
  </si>
  <si>
    <t>RM841</t>
  </si>
  <si>
    <t>RM842</t>
  </si>
  <si>
    <t>RM843</t>
  </si>
  <si>
    <t>RM844</t>
  </si>
  <si>
    <t>RM845</t>
  </si>
  <si>
    <t>RM846</t>
  </si>
  <si>
    <t>RM847</t>
  </si>
  <si>
    <t>RM848</t>
  </si>
  <si>
    <t>RM849</t>
  </si>
  <si>
    <t>RM850</t>
  </si>
  <si>
    <t>RM851</t>
  </si>
  <si>
    <t>RM852</t>
  </si>
  <si>
    <t>RM853</t>
  </si>
  <si>
    <t>RM854</t>
  </si>
  <si>
    <t>RM855</t>
  </si>
  <si>
    <t>RM856</t>
  </si>
  <si>
    <t>RM857</t>
  </si>
  <si>
    <t>RM858</t>
  </si>
  <si>
    <t>RM859</t>
  </si>
  <si>
    <t>RM860</t>
  </si>
  <si>
    <t>RM861</t>
  </si>
  <si>
    <t>RM862</t>
  </si>
  <si>
    <t>RM863</t>
  </si>
  <si>
    <t>RM864</t>
  </si>
  <si>
    <t>RM865</t>
  </si>
  <si>
    <t>RM866</t>
  </si>
  <si>
    <t>RM867</t>
  </si>
  <si>
    <t>RM868</t>
  </si>
  <si>
    <t>RM869</t>
  </si>
  <si>
    <t>RM870</t>
  </si>
  <si>
    <t>RM871</t>
  </si>
  <si>
    <t>RM872</t>
  </si>
  <si>
    <t>RM873</t>
  </si>
  <si>
    <t>RM874</t>
  </si>
  <si>
    <t>RM875</t>
  </si>
  <si>
    <t>RM876</t>
  </si>
  <si>
    <t>RM877</t>
  </si>
  <si>
    <t>RM878</t>
  </si>
  <si>
    <t>RM879</t>
  </si>
  <si>
    <t>RM880</t>
  </si>
  <si>
    <t>RM881</t>
  </si>
  <si>
    <t>RM882</t>
  </si>
  <si>
    <t>RM883</t>
  </si>
  <si>
    <t>RM884</t>
  </si>
  <si>
    <t>RM885</t>
  </si>
  <si>
    <t>RM886</t>
  </si>
  <si>
    <t>RM887</t>
  </si>
  <si>
    <t>RM888</t>
  </si>
  <si>
    <t>RM889</t>
  </si>
  <si>
    <t>RM890</t>
  </si>
  <si>
    <t>RM891</t>
  </si>
  <si>
    <t>RM892</t>
  </si>
  <si>
    <t>RM893</t>
  </si>
  <si>
    <t>RM894</t>
  </si>
  <si>
    <t>RM895</t>
  </si>
  <si>
    <t>RM896</t>
  </si>
  <si>
    <t>RM897</t>
  </si>
  <si>
    <t>RM898</t>
  </si>
  <si>
    <t>RM899</t>
  </si>
  <si>
    <t>RM900</t>
  </si>
  <si>
    <t>RM901</t>
  </si>
  <si>
    <t>RM902</t>
  </si>
  <si>
    <t>RM903</t>
  </si>
  <si>
    <t>RM904</t>
  </si>
  <si>
    <t>RM905</t>
  </si>
  <si>
    <t>RM906</t>
  </si>
  <si>
    <t>RM907</t>
  </si>
  <si>
    <t>RM908</t>
  </si>
  <si>
    <t>RM909</t>
  </si>
  <si>
    <t>RM910</t>
  </si>
  <si>
    <t>RM911</t>
  </si>
  <si>
    <t>RM912</t>
  </si>
  <si>
    <t>RM913</t>
  </si>
  <si>
    <t>RM914</t>
  </si>
  <si>
    <t>RM915</t>
  </si>
  <si>
    <t>RM916</t>
  </si>
  <si>
    <t>RM917</t>
  </si>
  <si>
    <t>RM918</t>
  </si>
  <si>
    <t>RM919</t>
  </si>
  <si>
    <t>RM920</t>
  </si>
  <si>
    <t>RM921</t>
  </si>
  <si>
    <t>RM922</t>
  </si>
  <si>
    <t>RM923</t>
  </si>
  <si>
    <t>RM924</t>
  </si>
  <si>
    <t>RM925</t>
  </si>
  <si>
    <t>RM926</t>
  </si>
  <si>
    <t>RM927</t>
  </si>
  <si>
    <t>RM928</t>
  </si>
  <si>
    <t>RM929</t>
  </si>
  <si>
    <t>RM930</t>
  </si>
  <si>
    <t>RM931</t>
  </si>
  <si>
    <t>RM932</t>
  </si>
  <si>
    <t>RM933</t>
  </si>
  <si>
    <t>RM934</t>
  </si>
  <si>
    <t>RM935</t>
  </si>
  <si>
    <t>RM936</t>
  </si>
  <si>
    <t>RM937</t>
  </si>
  <si>
    <t>RM938</t>
  </si>
  <si>
    <t>RM939</t>
  </si>
  <si>
    <t>RM940</t>
  </si>
  <si>
    <t>RM941</t>
  </si>
  <si>
    <t>RM942</t>
  </si>
  <si>
    <t>RM943</t>
  </si>
  <si>
    <t>RM944</t>
  </si>
  <si>
    <t>RM945</t>
  </si>
  <si>
    <t>RM946</t>
  </si>
  <si>
    <t>RM947</t>
  </si>
  <si>
    <t>RM948</t>
  </si>
  <si>
    <t>RM949</t>
  </si>
  <si>
    <t>RM950</t>
  </si>
  <si>
    <t>RM951</t>
  </si>
  <si>
    <t>RM952</t>
  </si>
  <si>
    <t>RM953</t>
  </si>
  <si>
    <t>RM954</t>
  </si>
  <si>
    <t>RM955</t>
  </si>
  <si>
    <t>RM956</t>
  </si>
  <si>
    <t>RM957</t>
  </si>
  <si>
    <t>RM958</t>
  </si>
  <si>
    <t>RM959</t>
  </si>
  <si>
    <t>RM960</t>
  </si>
  <si>
    <t>RM961</t>
  </si>
  <si>
    <t>RM962</t>
  </si>
  <si>
    <t>RM963</t>
  </si>
  <si>
    <t>RM964</t>
  </si>
  <si>
    <t>RM965</t>
  </si>
  <si>
    <t>RM966</t>
  </si>
  <si>
    <t>RM967</t>
  </si>
  <si>
    <t>RM968</t>
  </si>
  <si>
    <t>RM969</t>
  </si>
  <si>
    <t>RM970</t>
  </si>
  <si>
    <t>RM971</t>
  </si>
  <si>
    <t>RM972</t>
  </si>
  <si>
    <t>RM973</t>
  </si>
  <si>
    <t>RM974</t>
  </si>
  <si>
    <t>RM975</t>
  </si>
  <si>
    <t>RM976</t>
  </si>
  <si>
    <t>RM977</t>
  </si>
  <si>
    <t>RM978</t>
  </si>
  <si>
    <t>RM979</t>
  </si>
  <si>
    <t>RM980</t>
  </si>
  <si>
    <t>RM981</t>
  </si>
  <si>
    <t>RM982</t>
  </si>
  <si>
    <t>RM983</t>
  </si>
  <si>
    <t>RM984</t>
  </si>
  <si>
    <t>RM985</t>
  </si>
  <si>
    <t>RM986</t>
  </si>
  <si>
    <t>RM987</t>
  </si>
  <si>
    <t>RM988</t>
  </si>
  <si>
    <t>RM989</t>
  </si>
  <si>
    <t>RM990</t>
  </si>
  <si>
    <t>RM991</t>
  </si>
  <si>
    <t>RM992</t>
  </si>
  <si>
    <t>RM993</t>
  </si>
  <si>
    <t>RM994</t>
  </si>
  <si>
    <t>RM995</t>
  </si>
  <si>
    <t>RM996</t>
  </si>
  <si>
    <t>RM997</t>
  </si>
  <si>
    <t>RM998</t>
  </si>
  <si>
    <t>RM999</t>
  </si>
  <si>
    <t>RM1000</t>
  </si>
  <si>
    <t>RM1001</t>
  </si>
  <si>
    <t>RM1002</t>
  </si>
  <si>
    <t>RM1003</t>
  </si>
  <si>
    <t>RM1004</t>
  </si>
  <si>
    <t>RM1005</t>
  </si>
  <si>
    <t>RM1006</t>
  </si>
  <si>
    <t>RM1007</t>
  </si>
  <si>
    <t>RM1008</t>
  </si>
  <si>
    <t>RM1009</t>
  </si>
  <si>
    <t>RM1010</t>
  </si>
  <si>
    <t>RM1011</t>
  </si>
  <si>
    <t>RM1012</t>
  </si>
  <si>
    <t>RM1013</t>
  </si>
  <si>
    <t>RM1014</t>
  </si>
  <si>
    <t>RM1015</t>
  </si>
  <si>
    <t>RM1016</t>
  </si>
  <si>
    <t>RM1017</t>
  </si>
  <si>
    <t>RM1018</t>
  </si>
  <si>
    <t>RM1019</t>
  </si>
  <si>
    <t>RM1020</t>
  </si>
  <si>
    <t>RM1021</t>
  </si>
  <si>
    <t>RM1022</t>
  </si>
  <si>
    <t>RM1023</t>
  </si>
  <si>
    <t>RM1024</t>
  </si>
  <si>
    <t>RM1025</t>
  </si>
  <si>
    <t>RM1026</t>
  </si>
  <si>
    <t>RM1027</t>
  </si>
  <si>
    <t>RM1028</t>
  </si>
  <si>
    <t>RM1029</t>
  </si>
  <si>
    <t>RM1030</t>
  </si>
  <si>
    <t>RM1031</t>
  </si>
  <si>
    <t>RM1032</t>
  </si>
  <si>
    <t>RM1033</t>
  </si>
  <si>
    <t>RM1034</t>
  </si>
  <si>
    <t>RM1035</t>
  </si>
  <si>
    <t>RM1036</t>
  </si>
  <si>
    <t>RM1037</t>
  </si>
  <si>
    <t>RM1038</t>
  </si>
  <si>
    <t>RM1039</t>
  </si>
  <si>
    <t>RM1040</t>
  </si>
  <si>
    <t>RM1041</t>
  </si>
  <si>
    <t>RM1042</t>
  </si>
  <si>
    <t>RM1043</t>
  </si>
  <si>
    <t>RM1044</t>
  </si>
  <si>
    <t>RM1045</t>
  </si>
  <si>
    <t>RM1046</t>
  </si>
  <si>
    <t>RM1047</t>
  </si>
  <si>
    <t>RM1048</t>
  </si>
  <si>
    <t>RM1049</t>
  </si>
  <si>
    <t>RM1050</t>
  </si>
  <si>
    <t>RM1051</t>
  </si>
  <si>
    <t>RM1052</t>
  </si>
  <si>
    <t>RM1053</t>
  </si>
  <si>
    <t>RM1054</t>
  </si>
  <si>
    <t>RM1055</t>
  </si>
  <si>
    <t>RM1056</t>
  </si>
  <si>
    <t>RM1057</t>
  </si>
  <si>
    <t>RM1058</t>
  </si>
  <si>
    <t>RM1059</t>
  </si>
  <si>
    <t>RM1060</t>
  </si>
  <si>
    <t>RM1061</t>
  </si>
  <si>
    <t>RM1062</t>
  </si>
  <si>
    <t>RM1063</t>
  </si>
  <si>
    <t>RM1064</t>
  </si>
  <si>
    <t>RM1065</t>
  </si>
  <si>
    <t>RM1066</t>
  </si>
  <si>
    <t>RM1067</t>
  </si>
  <si>
    <t>RM1068</t>
  </si>
  <si>
    <t>RM1069</t>
  </si>
  <si>
    <t>RM1070</t>
  </si>
  <si>
    <t>RM1071</t>
  </si>
  <si>
    <t>RM1072</t>
  </si>
  <si>
    <t>RM1073</t>
  </si>
  <si>
    <t>RM1074</t>
  </si>
  <si>
    <t>RM1075</t>
  </si>
  <si>
    <t>RM1076</t>
  </si>
  <si>
    <t>RM1077</t>
  </si>
  <si>
    <t>RM1078</t>
  </si>
  <si>
    <t>RM1079</t>
  </si>
  <si>
    <t>RM1080</t>
  </si>
  <si>
    <t>RM1081</t>
  </si>
  <si>
    <t>RM1082</t>
  </si>
  <si>
    <t>RM1083</t>
  </si>
  <si>
    <t>RM1084</t>
  </si>
  <si>
    <t>RM1085</t>
  </si>
  <si>
    <t>RM1086</t>
  </si>
  <si>
    <t>RM1087</t>
  </si>
  <si>
    <t>RM1088</t>
  </si>
  <si>
    <t>RM1089</t>
  </si>
  <si>
    <t>RM1090</t>
  </si>
  <si>
    <t>RM1091</t>
  </si>
  <si>
    <t>RM1092</t>
  </si>
  <si>
    <t>RM1093</t>
  </si>
  <si>
    <t>RM1094</t>
  </si>
  <si>
    <t>RM1095</t>
  </si>
  <si>
    <t>RM1096</t>
  </si>
  <si>
    <t>RM1097</t>
  </si>
  <si>
    <t>RM1098</t>
  </si>
  <si>
    <t>RM1099</t>
  </si>
  <si>
    <t>RM1100</t>
  </si>
  <si>
    <t>RM1101</t>
  </si>
  <si>
    <t>RM1102</t>
  </si>
  <si>
    <t>RM1103</t>
  </si>
  <si>
    <t>RM1104</t>
  </si>
  <si>
    <t>RM1105</t>
  </si>
  <si>
    <t>RM1106</t>
  </si>
  <si>
    <t>RM1107</t>
  </si>
  <si>
    <t>RM1108</t>
  </si>
  <si>
    <t>RM1109</t>
  </si>
  <si>
    <t>RM1110</t>
  </si>
  <si>
    <t>RM1111</t>
  </si>
  <si>
    <t>RM1112</t>
  </si>
  <si>
    <t>RM1113</t>
  </si>
  <si>
    <t>RM1114</t>
  </si>
  <si>
    <t>RM1115</t>
  </si>
  <si>
    <t>RM1116</t>
  </si>
  <si>
    <t>RM1117</t>
  </si>
  <si>
    <t>RM1118</t>
  </si>
  <si>
    <t>RM1119</t>
  </si>
  <si>
    <t>RM1120</t>
  </si>
  <si>
    <t>RM1121</t>
  </si>
  <si>
    <t>RM1122</t>
  </si>
  <si>
    <t>RM1123</t>
  </si>
  <si>
    <t>RM1124</t>
  </si>
  <si>
    <t>RM1125</t>
  </si>
  <si>
    <t>RM1126</t>
  </si>
  <si>
    <t>RM1127</t>
  </si>
  <si>
    <t>RM1128</t>
  </si>
  <si>
    <t>RM1129</t>
  </si>
  <si>
    <t>RM1130</t>
  </si>
  <si>
    <t>RM1131</t>
  </si>
  <si>
    <t>RM1132</t>
  </si>
  <si>
    <t>RM1133</t>
  </si>
  <si>
    <t>RM1134</t>
  </si>
  <si>
    <t>RM1135</t>
  </si>
  <si>
    <t>RM1136</t>
  </si>
  <si>
    <t>RM1137</t>
  </si>
  <si>
    <t>RM1138</t>
  </si>
  <si>
    <t>RM1139</t>
  </si>
  <si>
    <t>RM1140</t>
  </si>
  <si>
    <t>RM1141</t>
  </si>
  <si>
    <t>RM1142</t>
  </si>
  <si>
    <t>RM1143</t>
  </si>
  <si>
    <t>RM1144</t>
  </si>
  <si>
    <t>RM1145</t>
  </si>
  <si>
    <t>RM1146</t>
  </si>
  <si>
    <t>RM1147</t>
  </si>
  <si>
    <t>RM1148</t>
  </si>
  <si>
    <t>RM1149</t>
  </si>
  <si>
    <t>RM1150</t>
  </si>
  <si>
    <t>RM1151</t>
  </si>
  <si>
    <t>RM1152</t>
  </si>
  <si>
    <t>RM1153</t>
  </si>
  <si>
    <t>RM1154</t>
  </si>
  <si>
    <t>RM1155</t>
  </si>
  <si>
    <t>RM1156</t>
  </si>
  <si>
    <t>RM1157</t>
  </si>
  <si>
    <t>RM1158</t>
  </si>
  <si>
    <t>RM1159</t>
  </si>
  <si>
    <t>RM1160</t>
  </si>
  <si>
    <t>RM1161</t>
  </si>
  <si>
    <t>RM1162</t>
  </si>
  <si>
    <t>RM1163</t>
  </si>
  <si>
    <t>RM1164</t>
  </si>
  <si>
    <t>RM1165</t>
  </si>
  <si>
    <t>RM1166</t>
  </si>
  <si>
    <t>RM1167</t>
  </si>
  <si>
    <t>RM1168</t>
  </si>
  <si>
    <t>RM1169</t>
  </si>
  <si>
    <t>RM1170</t>
  </si>
  <si>
    <t>RM1171</t>
  </si>
  <si>
    <t>RM1172</t>
  </si>
  <si>
    <t>RM1173</t>
  </si>
  <si>
    <t>RM1174</t>
  </si>
  <si>
    <t>RM1175</t>
  </si>
  <si>
    <t>RM1176</t>
  </si>
  <si>
    <t>RM1177</t>
  </si>
  <si>
    <t>RM1178</t>
  </si>
  <si>
    <t>RM1179</t>
  </si>
  <si>
    <t>RM1180</t>
  </si>
  <si>
    <t>RM1181</t>
  </si>
  <si>
    <t>RM1182</t>
  </si>
  <si>
    <t>RM1183</t>
  </si>
  <si>
    <t>RM1184</t>
  </si>
  <si>
    <t>RM1185</t>
  </si>
  <si>
    <t>RM1186</t>
  </si>
  <si>
    <t>RM1187</t>
  </si>
  <si>
    <t>RM1188</t>
  </si>
  <si>
    <t>RM1189</t>
  </si>
  <si>
    <t>RM1190</t>
  </si>
  <si>
    <t>RM1191</t>
  </si>
  <si>
    <t>RM1192</t>
  </si>
  <si>
    <t>RM1193</t>
  </si>
  <si>
    <t>RM1194</t>
  </si>
  <si>
    <t>RM1195</t>
  </si>
  <si>
    <t>RM1196</t>
  </si>
  <si>
    <t>RM1197</t>
  </si>
  <si>
    <t>RM1198</t>
  </si>
  <si>
    <t>RM1199</t>
  </si>
  <si>
    <t>RM1200</t>
  </si>
  <si>
    <t>RM1201</t>
  </si>
  <si>
    <t>RM1202</t>
  </si>
  <si>
    <t>RM1203</t>
  </si>
  <si>
    <t>RM1204</t>
  </si>
  <si>
    <t>RM1205</t>
  </si>
  <si>
    <t>RM1206</t>
  </si>
  <si>
    <t>RM1207</t>
  </si>
  <si>
    <t>RM1208</t>
  </si>
  <si>
    <t>RM1209</t>
  </si>
  <si>
    <t>RM1210</t>
  </si>
  <si>
    <t>RM1211</t>
  </si>
  <si>
    <t>RM1212</t>
  </si>
  <si>
    <t>RM1213</t>
  </si>
  <si>
    <t>RM1214</t>
  </si>
  <si>
    <t>RM1215</t>
  </si>
  <si>
    <t>RM1216</t>
  </si>
  <si>
    <t>RM1217</t>
  </si>
  <si>
    <t>RM1218</t>
  </si>
  <si>
    <t>RM1219</t>
  </si>
  <si>
    <t>RM1220</t>
  </si>
  <si>
    <t>RM1221</t>
  </si>
  <si>
    <t>RM1222</t>
  </si>
  <si>
    <t>RM1223</t>
  </si>
  <si>
    <t>RM1224</t>
  </si>
  <si>
    <t>RM1225</t>
  </si>
  <si>
    <t>RM1226</t>
  </si>
  <si>
    <t>RM1227</t>
  </si>
  <si>
    <t>RM1228</t>
  </si>
  <si>
    <t>RM1229</t>
  </si>
  <si>
    <t>RM1230</t>
  </si>
  <si>
    <t>RM1231</t>
  </si>
  <si>
    <t>RM1232</t>
  </si>
  <si>
    <t>RM1233</t>
  </si>
  <si>
    <t>RM1234</t>
  </si>
  <si>
    <t>RM1235</t>
  </si>
  <si>
    <t>RM1236</t>
  </si>
  <si>
    <t>RM1237</t>
  </si>
  <si>
    <t>RM1238</t>
  </si>
  <si>
    <t>RM1239</t>
  </si>
  <si>
    <t>RM1240</t>
  </si>
  <si>
    <t>RM1241</t>
  </si>
  <si>
    <t>RM1242</t>
  </si>
  <si>
    <t>RM1243</t>
  </si>
  <si>
    <t>RM1244</t>
  </si>
  <si>
    <t>RM1245</t>
  </si>
  <si>
    <t>RM1246</t>
  </si>
  <si>
    <t>RM1247</t>
  </si>
  <si>
    <t>RM1248</t>
  </si>
  <si>
    <t>RM1249</t>
  </si>
  <si>
    <t>RM1250</t>
  </si>
  <si>
    <t>RM1251</t>
  </si>
  <si>
    <t>RM1252</t>
  </si>
  <si>
    <t>RM1253</t>
  </si>
  <si>
    <t>RM1254</t>
  </si>
  <si>
    <t>RM1255</t>
  </si>
  <si>
    <t>RM1256</t>
  </si>
  <si>
    <t>RM1257</t>
  </si>
  <si>
    <t>RM1258</t>
  </si>
  <si>
    <t>RM1259</t>
  </si>
  <si>
    <t>RM1260</t>
  </si>
  <si>
    <t>RM1261</t>
  </si>
  <si>
    <t>RM1262</t>
  </si>
  <si>
    <t>RM1263</t>
  </si>
  <si>
    <t>RM1264</t>
  </si>
  <si>
    <t>RM1265</t>
  </si>
  <si>
    <t>RM1266</t>
  </si>
  <si>
    <t>RM1267</t>
  </si>
  <si>
    <t>RM1268</t>
  </si>
  <si>
    <t>RM1269</t>
  </si>
  <si>
    <t>RM1270</t>
  </si>
  <si>
    <t>RM1271</t>
  </si>
  <si>
    <t>RM1272</t>
  </si>
  <si>
    <t>RM1273</t>
  </si>
  <si>
    <t>RM1274</t>
  </si>
  <si>
    <t>RM1275</t>
  </si>
  <si>
    <t>RM1276</t>
  </si>
  <si>
    <t>RM1277</t>
  </si>
  <si>
    <t>RM1278</t>
  </si>
  <si>
    <t>RM1279</t>
  </si>
  <si>
    <t>RM1280</t>
  </si>
  <si>
    <t>RM1281</t>
  </si>
  <si>
    <t>RM1282</t>
  </si>
  <si>
    <t>RM1283</t>
  </si>
  <si>
    <t>RM1284</t>
  </si>
  <si>
    <t>RM1285</t>
  </si>
  <si>
    <t>RM1286</t>
  </si>
  <si>
    <t>RM1287</t>
  </si>
  <si>
    <t>RM1288</t>
  </si>
  <si>
    <t>RM1289</t>
  </si>
  <si>
    <t>RM1290</t>
  </si>
  <si>
    <t>RM1291</t>
  </si>
  <si>
    <t>RM1292</t>
  </si>
  <si>
    <t>RM1293</t>
  </si>
  <si>
    <t>RM1294</t>
  </si>
  <si>
    <t>RM1295</t>
  </si>
  <si>
    <t>RM1296</t>
  </si>
  <si>
    <t>RM1297</t>
  </si>
  <si>
    <t>RM1298</t>
  </si>
  <si>
    <t>RM1299</t>
  </si>
  <si>
    <t>RM1300</t>
  </si>
  <si>
    <t>RM1301</t>
  </si>
  <si>
    <t>RM1302</t>
  </si>
  <si>
    <t>RM1303</t>
  </si>
  <si>
    <t>RM1304</t>
  </si>
  <si>
    <t>RM1305</t>
  </si>
  <si>
    <t>RM1306</t>
  </si>
  <si>
    <t>RM1307</t>
  </si>
  <si>
    <t>RM1308</t>
  </si>
  <si>
    <t>RM1309</t>
  </si>
  <si>
    <t>RM1310</t>
  </si>
  <si>
    <t>RM1311</t>
  </si>
  <si>
    <t>RM1312</t>
  </si>
  <si>
    <t>RM1313</t>
  </si>
  <si>
    <t>RM1314</t>
  </si>
  <si>
    <t>RM1315</t>
  </si>
  <si>
    <t>RM1316</t>
  </si>
  <si>
    <t>RM1317</t>
  </si>
  <si>
    <t>RM1318</t>
  </si>
  <si>
    <t>RM1319</t>
  </si>
  <si>
    <t>RM1320</t>
  </si>
  <si>
    <t>RM1321</t>
  </si>
  <si>
    <t>RM1322</t>
  </si>
  <si>
    <t>RM1323</t>
  </si>
  <si>
    <t>RM1324</t>
  </si>
  <si>
    <t>RM1325</t>
  </si>
  <si>
    <t>RM1326</t>
  </si>
  <si>
    <t>RM1327</t>
  </si>
  <si>
    <t>RM1328</t>
  </si>
  <si>
    <t>RM1329</t>
  </si>
  <si>
    <t>RM1330</t>
  </si>
  <si>
    <t>RM1331</t>
  </si>
  <si>
    <t>RM1332</t>
  </si>
  <si>
    <t>RM1333</t>
  </si>
  <si>
    <t>RM1334</t>
  </si>
  <si>
    <t>RM1335</t>
  </si>
  <si>
    <t>RM1336</t>
  </si>
  <si>
    <t>RM1337</t>
  </si>
  <si>
    <t>RM1338</t>
  </si>
  <si>
    <t>RM1339</t>
  </si>
  <si>
    <t>RM1340</t>
  </si>
  <si>
    <t>RM1341</t>
  </si>
  <si>
    <t>RM1342</t>
  </si>
  <si>
    <t>RM1343</t>
  </si>
  <si>
    <t>RM1344</t>
  </si>
  <si>
    <t>RM1345</t>
  </si>
  <si>
    <t>RM1346</t>
  </si>
  <si>
    <t>RM1347</t>
  </si>
  <si>
    <t>RM1348</t>
  </si>
  <si>
    <t>RM1349</t>
  </si>
  <si>
    <t>RM1350</t>
  </si>
  <si>
    <t>RM1351</t>
  </si>
  <si>
    <t>RM1352</t>
  </si>
  <si>
    <t>RM1353</t>
  </si>
  <si>
    <t>RM1354</t>
  </si>
  <si>
    <t>RM1355</t>
  </si>
  <si>
    <t>RM1356</t>
  </si>
  <si>
    <t>RM1357</t>
  </si>
  <si>
    <t>RM1358</t>
  </si>
  <si>
    <t>RM1359</t>
  </si>
  <si>
    <t>RM1360</t>
  </si>
  <si>
    <t>RM1361</t>
  </si>
  <si>
    <t>RM1362</t>
  </si>
  <si>
    <t>RM1363</t>
  </si>
  <si>
    <t>RM1364</t>
  </si>
  <si>
    <t>RM1365</t>
  </si>
  <si>
    <t>RM1366</t>
  </si>
  <si>
    <t>RM1367</t>
  </si>
  <si>
    <t>RM1368</t>
  </si>
  <si>
    <t>RM1369</t>
  </si>
  <si>
    <t>RM1370</t>
  </si>
  <si>
    <t>RM1371</t>
  </si>
  <si>
    <t>RM1372</t>
  </si>
  <si>
    <t>RM1373</t>
  </si>
  <si>
    <t>RM1374</t>
  </si>
  <si>
    <t>RM1375</t>
  </si>
  <si>
    <t>RM1376</t>
  </si>
  <si>
    <t>RM1377</t>
  </si>
  <si>
    <t>RM1378</t>
  </si>
  <si>
    <t>RM1379</t>
  </si>
  <si>
    <t>RM1380</t>
  </si>
  <si>
    <t>RM1381</t>
  </si>
  <si>
    <t>RM1382</t>
  </si>
  <si>
    <t>RM1383</t>
  </si>
  <si>
    <t>RM1384</t>
  </si>
  <si>
    <t>RM1385</t>
  </si>
  <si>
    <t>RM1386</t>
  </si>
  <si>
    <t>RM1387</t>
  </si>
  <si>
    <t>RM1388</t>
  </si>
  <si>
    <t>RM1389</t>
  </si>
  <si>
    <t>RM1390</t>
  </si>
  <si>
    <t>RM1391</t>
  </si>
  <si>
    <t>RM1392</t>
  </si>
  <si>
    <t>RM1393</t>
  </si>
  <si>
    <t>RM1394</t>
  </si>
  <si>
    <t>RM1395</t>
  </si>
  <si>
    <t>RM1396</t>
  </si>
  <si>
    <t>RM1397</t>
  </si>
  <si>
    <t>RM1398</t>
  </si>
  <si>
    <t>RM1399</t>
  </si>
  <si>
    <t>RM1400</t>
  </si>
  <si>
    <t>RM1401</t>
  </si>
  <si>
    <t>RM1402</t>
  </si>
  <si>
    <t>RM1403</t>
  </si>
  <si>
    <t>RM1404</t>
  </si>
  <si>
    <t>RM1405</t>
  </si>
  <si>
    <t>RM1406</t>
  </si>
  <si>
    <t>RM1407</t>
  </si>
  <si>
    <t>RM1408</t>
  </si>
  <si>
    <t>RM1409</t>
  </si>
  <si>
    <t>RM1410</t>
  </si>
  <si>
    <t>RM1411</t>
  </si>
  <si>
    <t>RM1412</t>
  </si>
  <si>
    <t>RM1413</t>
  </si>
  <si>
    <t>RM1414</t>
  </si>
  <si>
    <t>RM1415</t>
  </si>
  <si>
    <t>RM1416</t>
  </si>
  <si>
    <t>RM1417</t>
  </si>
  <si>
    <t>RM1418</t>
  </si>
  <si>
    <t>RM1419</t>
  </si>
  <si>
    <t>RM1420</t>
  </si>
  <si>
    <t>RM1421</t>
  </si>
  <si>
    <t>RM1422</t>
  </si>
  <si>
    <t>RM1423</t>
  </si>
  <si>
    <t>RM1424</t>
  </si>
  <si>
    <t>RM1425</t>
  </si>
  <si>
    <t>RM1426</t>
  </si>
  <si>
    <t>RM1427</t>
  </si>
  <si>
    <t>RM1428</t>
  </si>
  <si>
    <t>RM1429</t>
  </si>
  <si>
    <t>RM1430</t>
  </si>
  <si>
    <t>RM1431</t>
  </si>
  <si>
    <t>RM1432</t>
  </si>
  <si>
    <t>RM1433</t>
  </si>
  <si>
    <t>RM1434</t>
  </si>
  <si>
    <t>RM1435</t>
  </si>
  <si>
    <t>RM1436</t>
  </si>
  <si>
    <t>RM1437</t>
  </si>
  <si>
    <t>RM1438</t>
  </si>
  <si>
    <t>RM1439</t>
  </si>
  <si>
    <t>RM1440</t>
  </si>
  <si>
    <t>RM1441</t>
  </si>
  <si>
    <t>RM1442</t>
  </si>
  <si>
    <t>RM1443</t>
  </si>
  <si>
    <t>RM1444</t>
  </si>
  <si>
    <t>RM1445</t>
  </si>
  <si>
    <t>RM1446</t>
  </si>
  <si>
    <t>RM1447</t>
  </si>
  <si>
    <t>RM1448</t>
  </si>
  <si>
    <t>RM1449</t>
  </si>
  <si>
    <t>RM1450</t>
  </si>
  <si>
    <t>RM1451</t>
  </si>
  <si>
    <t>RM1452</t>
  </si>
  <si>
    <t>RM1453</t>
  </si>
  <si>
    <t>RM1454</t>
  </si>
  <si>
    <t>RM1455</t>
  </si>
  <si>
    <t>RM1456</t>
  </si>
  <si>
    <t>RM1457</t>
  </si>
  <si>
    <t>RM1458</t>
  </si>
  <si>
    <t>RM1459</t>
  </si>
  <si>
    <t>RM1460</t>
  </si>
  <si>
    <t>RM1461</t>
  </si>
  <si>
    <t>RM1462</t>
  </si>
  <si>
    <t>RM1463</t>
  </si>
  <si>
    <t>RM1464</t>
  </si>
  <si>
    <t>RM1465</t>
  </si>
  <si>
    <t>RM1466</t>
  </si>
  <si>
    <t>RM1467</t>
  </si>
  <si>
    <t>RM1468</t>
  </si>
  <si>
    <t>RM1469</t>
  </si>
  <si>
    <t>RM1470</t>
  </si>
  <si>
    <t>Attrition num</t>
  </si>
  <si>
    <t>OverTime num</t>
  </si>
  <si>
    <t>Retention Rate</t>
  </si>
  <si>
    <t>Avg Training Times</t>
  </si>
  <si>
    <t>Avg Years Since Last Promotion</t>
  </si>
  <si>
    <t>OverTime Rate</t>
  </si>
  <si>
    <t>Attrition Rate</t>
  </si>
  <si>
    <t>Avg Job Satisfaction Score</t>
  </si>
  <si>
    <t>Avg Monthly Salary</t>
  </si>
  <si>
    <t>Total Headcount</t>
  </si>
  <si>
    <t>Avg Merit Increase</t>
  </si>
  <si>
    <t>Avg Tenure with Manager</t>
  </si>
  <si>
    <t>Avg WLB Score</t>
  </si>
  <si>
    <t>Attrition Count</t>
  </si>
  <si>
    <t>OverView</t>
  </si>
  <si>
    <t>Depts</t>
  </si>
  <si>
    <t>Avg Tenure</t>
  </si>
  <si>
    <t>Row Labels</t>
  </si>
  <si>
    <t>Grand Total</t>
  </si>
  <si>
    <t>Count of EmployeeNumber</t>
  </si>
  <si>
    <t>CountofEmpNum</t>
  </si>
  <si>
    <t>Human Resources</t>
  </si>
  <si>
    <t>Research &amp; Development</t>
  </si>
  <si>
    <t>Sales</t>
  </si>
  <si>
    <t>Healthcare Representative</t>
  </si>
  <si>
    <t>Laboratory Technician</t>
  </si>
  <si>
    <t>Manager</t>
  </si>
  <si>
    <t>Manufacturing Director</t>
  </si>
  <si>
    <t>Research Director</t>
  </si>
  <si>
    <t>Research Scientist</t>
  </si>
  <si>
    <t>Sales Executive</t>
  </si>
  <si>
    <t>Sales Representative</t>
  </si>
  <si>
    <t>Emp</t>
  </si>
  <si>
    <t>Average of PerformanceRating</t>
  </si>
  <si>
    <t>11-12%</t>
  </si>
  <si>
    <t>13-15%</t>
  </si>
  <si>
    <t>16-20%</t>
  </si>
  <si>
    <t>20%+</t>
  </si>
  <si>
    <t>10k-15k</t>
  </si>
  <si>
    <t>5k-10k</t>
  </si>
  <si>
    <t>Upto 5k</t>
  </si>
  <si>
    <t>15k+</t>
  </si>
  <si>
    <t>11+ Y (Expert)</t>
  </si>
  <si>
    <t>0-1 Y</t>
  </si>
  <si>
    <t>Under 1 Y</t>
  </si>
  <si>
    <t>3-5 Y (Mid)</t>
  </si>
  <si>
    <t>2-5 Y</t>
  </si>
  <si>
    <t>6-10 Y</t>
  </si>
  <si>
    <t>5-10 Y</t>
  </si>
  <si>
    <t>1-4 Y</t>
  </si>
  <si>
    <t>11+ Y</t>
  </si>
  <si>
    <t>Count of SalarySlab</t>
  </si>
  <si>
    <t>0-2 Y (Junior)</t>
  </si>
  <si>
    <t>Count of YearsWithCurrManager</t>
  </si>
  <si>
    <t>Count of TotalWorkingYears</t>
  </si>
  <si>
    <t>6-10 Y (Senior)</t>
  </si>
  <si>
    <t/>
  </si>
  <si>
    <t>Avg of Sal</t>
  </si>
  <si>
    <t>Count of EmployeeNum</t>
  </si>
  <si>
    <t>Count of YearsAtCompany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</si>
</sst>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 #,##0_);_(* \(#,##0\);_(* &quot;-&quot;??_);_(@_)"/>
    <numFmt numFmtId="165" formatCode="0.0"/>
    <numFmt numFmtId="166" formatCode="_(&quot;$&quot;* #,##0_);_(&quot;$&quot;* \(#,##0\);_(&quot;$&quot;* &quot;-&quot;??_);_(@_)"/>
    <numFmt numFmtId="167" formatCode="0.0%"/>
    <numFmt numFmtId="168" formatCode="_(* #,##0.0_);_(* \(#,##0.0\);_(* &quot;-&quot;??_);_(@_)"/>
  </numFmts>
  <fonts count="4" x14ac:knownFonts="1">
    <font>
      <sz val="11"/>
      <color theme="1"/>
      <name val="Aptos Narrow"/>
      <family val="2"/>
      <scheme val="minor"/>
    </font>
    <font>
      <sz val="11"/>
      <color theme="1"/>
      <name val="Aptos Narrow"/>
      <family val="2"/>
      <scheme val="minor"/>
    </font>
    <font>
      <sz val="8"/>
      <name val="Aptos Narrow"/>
      <family val="2"/>
      <scheme val="minor"/>
    </font>
    <font>
      <sz val="14"/>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9" fontId="0" fillId="0" borderId="0" xfId="0" applyNumberFormat="1"/>
    <xf numFmtId="0" fontId="0" fillId="0" borderId="0" xfId="0" pivotButton="1"/>
    <xf numFmtId="43" fontId="0" fillId="0" borderId="0" xfId="0" applyNumberFormat="1"/>
    <xf numFmtId="164" fontId="0" fillId="0" borderId="0" xfId="0" applyNumberFormat="1"/>
    <xf numFmtId="165" fontId="0" fillId="0" borderId="0" xfId="0" applyNumberFormat="1"/>
    <xf numFmtId="9" fontId="0" fillId="0" borderId="0" xfId="3" applyFont="1"/>
    <xf numFmtId="43" fontId="0" fillId="0" borderId="0" xfId="1" applyFont="1"/>
    <xf numFmtId="0" fontId="3" fillId="2" borderId="0" xfId="0" applyFont="1" applyFill="1" applyAlignment="1">
      <alignment horizontal="center" vertical="center"/>
    </xf>
    <xf numFmtId="0" fontId="0" fillId="2" borderId="0" xfId="0" applyFill="1"/>
    <xf numFmtId="0" fontId="3" fillId="0" borderId="0" xfId="0" applyFont="1" applyAlignment="1">
      <alignment horizontal="center" vertical="center"/>
    </xf>
    <xf numFmtId="1" fontId="0" fillId="0" borderId="0" xfId="0" applyNumberFormat="1"/>
    <xf numFmtId="166" fontId="0" fillId="0" borderId="0" xfId="2" applyNumberFormat="1" applyFont="1"/>
    <xf numFmtId="0" fontId="0" fillId="0" borderId="0" xfId="0" applyAlignment="1">
      <alignment horizontal="left"/>
    </xf>
    <xf numFmtId="9" fontId="0" fillId="2" borderId="0" xfId="0" applyNumberFormat="1" applyFill="1"/>
    <xf numFmtId="43" fontId="0" fillId="2" borderId="0" xfId="0" applyNumberFormat="1" applyFill="1"/>
    <xf numFmtId="164" fontId="0" fillId="2" borderId="0" xfId="0" applyNumberFormat="1" applyFill="1"/>
    <xf numFmtId="1" fontId="0" fillId="2" borderId="0" xfId="0" applyNumberFormat="1" applyFill="1"/>
    <xf numFmtId="165" fontId="0" fillId="2" borderId="0" xfId="0" applyNumberFormat="1" applyFill="1"/>
    <xf numFmtId="168" fontId="0" fillId="0" borderId="0" xfId="0" applyNumberFormat="1"/>
    <xf numFmtId="167" fontId="0" fillId="0" borderId="0" xfId="0" applyNumberFormat="1"/>
    <xf numFmtId="9" fontId="0" fillId="0" borderId="0" xfId="0" pivotButton="1" applyNumberFormat="1"/>
    <xf numFmtId="168" fontId="0" fillId="0" borderId="0" xfId="0" pivotButton="1" applyNumberFormat="1"/>
    <xf numFmtId="166" fontId="0" fillId="0" borderId="0" xfId="0" applyNumberFormat="1"/>
    <xf numFmtId="2" fontId="0" fillId="0" borderId="0" xfId="0" applyNumberFormat="1"/>
    <xf numFmtId="0" fontId="3" fillId="2" borderId="0" xfId="0" applyFont="1" applyFill="1" applyAlignment="1">
      <alignment horizontal="center" vertical="center"/>
    </xf>
  </cellXfs>
  <cellStyles count="4">
    <cellStyle name="Comma" xfId="1" builtinId="3"/>
    <cellStyle name="Currency" xfId="2" builtinId="4"/>
    <cellStyle name="Normal" xfId="0" builtinId="0"/>
    <cellStyle name="Percent" xfId="3" builtinId="5"/>
  </cellStyles>
  <dxfs count="88">
    <dxf>
      <numFmt numFmtId="13" formatCode="0%"/>
    </dxf>
    <dxf>
      <numFmt numFmtId="13" formatCode="0%"/>
    </dxf>
    <dxf>
      <numFmt numFmtId="164" formatCode="_(* #,##0_);_(* \(#,##0\);_(* &quot;-&quot;??_);_(@_)"/>
    </dxf>
    <dxf>
      <numFmt numFmtId="164" formatCode="_(* #,##0_);_(* \(#,##0\);_(* &quot;-&quot;??_);_(@_)"/>
    </dxf>
    <dxf>
      <numFmt numFmtId="35" formatCode="_(* #,##0.00_);_(* \(#,##0.00\);_(* &quot;-&quot;??_);_(@_)"/>
    </dxf>
    <dxf>
      <numFmt numFmtId="166" formatCode="_(&quot;$&quot;* #,##0_);_(&quot;$&quot;* \(#,##0\);_(&quot;$&quot;* &quot;-&quot;??_);_(@_)"/>
    </dxf>
    <dxf>
      <numFmt numFmtId="168" formatCode="_(* #,##0.0_);_(* \(#,##0.0\);_(* &quot;-&quot;??_);_(@_)"/>
    </dxf>
    <dxf>
      <numFmt numFmtId="168" formatCode="_(* #,##0.0_);_(* \(#,##0.0\);_(* &quot;-&quot;??_);_(@_)"/>
    </dxf>
    <dxf>
      <numFmt numFmtId="13" formatCode="0%"/>
    </dxf>
    <dxf>
      <numFmt numFmtId="13" formatCode="0%"/>
    </dxf>
    <dxf>
      <numFmt numFmtId="35" formatCode="_(* #,##0.00_);_(* \(#,##0.00\);_(* &quot;-&quot;??_);_(@_)"/>
    </dxf>
    <dxf>
      <numFmt numFmtId="13" formatCode="0%"/>
    </dxf>
    <dxf>
      <numFmt numFmtId="13" formatCode="0%"/>
    </dxf>
    <dxf>
      <numFmt numFmtId="13" formatCode="0%"/>
    </dxf>
    <dxf>
      <numFmt numFmtId="168" formatCode="_(* #,##0.0_);_(* \(#,##0.0\);_(* &quot;-&quot;??_);_(@_)"/>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35" formatCode="_(* #,##0.00_);_(* \(#,##0.00\);_(* &quot;-&quot;??_);_(@_)"/>
    </dxf>
    <dxf>
      <numFmt numFmtId="164" formatCode="_(* #,##0_);_(* \(#,##0\);_(* &quot;-&quot;??_);_(@_)"/>
    </dxf>
    <dxf>
      <numFmt numFmtId="13" formatCode="0%"/>
    </dxf>
    <dxf>
      <numFmt numFmtId="167"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64" formatCode="_(* #,##0_);_(* \(#,##0\);_(* &quot;-&quot;??_);_(@_)"/>
    </dxf>
    <dxf>
      <numFmt numFmtId="164" formatCode="_(* #,##0_);_(* \(#,##0\);_(* &quot;-&quot;??_);_(@_)"/>
    </dxf>
    <dxf>
      <numFmt numFmtId="35" formatCode="_(* #,##0.00_);_(* \(#,##0.00\);_(* &quot;-&quot;??_);_(@_)"/>
    </dxf>
    <dxf>
      <numFmt numFmtId="13" formatCode="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7" formatCode="0.0%"/>
    </dxf>
    <dxf>
      <numFmt numFmtId="167" formatCode="0.0%"/>
    </dxf>
    <dxf>
      <numFmt numFmtId="167" formatCode="0.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8" formatCode="_(* #,##0.0_);_(* \(#,##0.0\);_(* &quot;-&quot;??_);_(@_)"/>
    </dxf>
    <dxf>
      <numFmt numFmtId="168" formatCode="_(* #,##0.0_);_(* \(#,##0.0\);_(* &quot;-&quot;??_);_(@_)"/>
    </dxf>
    <dxf>
      <numFmt numFmtId="13" formatCode="0%"/>
    </dxf>
    <dxf>
      <numFmt numFmtId="13" formatCode="0%"/>
    </dxf>
    <dxf>
      <numFmt numFmtId="164" formatCode="_(* #,##0_);_(* \(#,##0\);_(* &quot;-&quot;??_);_(@_)"/>
    </dxf>
    <dxf>
      <numFmt numFmtId="167" formatCode="0.0%"/>
    </dxf>
    <dxf>
      <numFmt numFmtId="164" formatCode="_(* #,##0_);_(* \(#,##0\);_(* &quot;-&quot;??_);_(@_)"/>
    </dxf>
    <dxf>
      <numFmt numFmtId="13" formatCode="0%"/>
    </dxf>
    <dxf>
      <numFmt numFmtId="13" formatCode="0%"/>
    </dxf>
    <dxf>
      <numFmt numFmtId="164" formatCode="_(* #,##0_);_(* \(#,##0\);_(* &quot;-&quot;??_);_(@_)"/>
    </dxf>
    <dxf>
      <numFmt numFmtId="13" formatCode="0%"/>
    </dxf>
    <dxf>
      <numFmt numFmtId="164" formatCode="_(* #,##0_);_(* \(#,##0\);_(* &quot;-&quot;??_);_(@_)"/>
    </dxf>
    <dxf>
      <numFmt numFmtId="13" formatCode="0%"/>
    </dxf>
    <dxf>
      <numFmt numFmtId="13" formatCode="0%"/>
    </dxf>
    <dxf>
      <numFmt numFmtId="164" formatCode="_(* #,##0_);_(* \(#,##0\);_(* &quot;-&quot;??_);_(@_)"/>
    </dxf>
    <dxf>
      <numFmt numFmtId="167"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369A1"/>
      <color rgb="FFF68EB8"/>
      <color rgb="FFF68AB6"/>
      <color rgb="FFF8A2C5"/>
      <color rgb="FFFFF6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117" Type="http://schemas.openxmlformats.org/officeDocument/2006/relationships/customXml" Target="../customXml/item63.xml"/><Relationship Id="rId21" Type="http://schemas.openxmlformats.org/officeDocument/2006/relationships/pivotCacheDefinition" Target="pivotCache/pivotCacheDefinition15.xml"/><Relationship Id="rId42" Type="http://schemas.openxmlformats.org/officeDocument/2006/relationships/pivotCacheDefinition" Target="pivotCache/pivotCacheDefinition36.xml"/><Relationship Id="rId47" Type="http://schemas.microsoft.com/office/2007/relationships/slicerCache" Target="slicerCaches/slicerCache4.xml"/><Relationship Id="rId63" Type="http://schemas.openxmlformats.org/officeDocument/2006/relationships/customXml" Target="../customXml/item9.xml"/><Relationship Id="rId68" Type="http://schemas.openxmlformats.org/officeDocument/2006/relationships/customXml" Target="../customXml/item14.xml"/><Relationship Id="rId84" Type="http://schemas.openxmlformats.org/officeDocument/2006/relationships/customXml" Target="../customXml/item30.xml"/><Relationship Id="rId89" Type="http://schemas.openxmlformats.org/officeDocument/2006/relationships/customXml" Target="../customXml/item35.xml"/><Relationship Id="rId112" Type="http://schemas.openxmlformats.org/officeDocument/2006/relationships/customXml" Target="../customXml/item58.xml"/><Relationship Id="rId16" Type="http://schemas.openxmlformats.org/officeDocument/2006/relationships/pivotCacheDefinition" Target="pivotCache/pivotCacheDefinition10.xml"/><Relationship Id="rId107" Type="http://schemas.openxmlformats.org/officeDocument/2006/relationships/customXml" Target="../customXml/item53.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53" Type="http://schemas.openxmlformats.org/officeDocument/2006/relationships/powerPivotData" Target="model/item.data"/><Relationship Id="rId58" Type="http://schemas.openxmlformats.org/officeDocument/2006/relationships/customXml" Target="../customXml/item4.xml"/><Relationship Id="rId74" Type="http://schemas.openxmlformats.org/officeDocument/2006/relationships/customXml" Target="../customXml/item20.xml"/><Relationship Id="rId79" Type="http://schemas.openxmlformats.org/officeDocument/2006/relationships/customXml" Target="../customXml/item25.xml"/><Relationship Id="rId102" Type="http://schemas.openxmlformats.org/officeDocument/2006/relationships/customXml" Target="../customXml/item48.xml"/><Relationship Id="rId123" Type="http://schemas.openxmlformats.org/officeDocument/2006/relationships/customXml" Target="../customXml/item69.xml"/><Relationship Id="rId128" Type="http://schemas.openxmlformats.org/officeDocument/2006/relationships/customXml" Target="../customXml/item74.xml"/><Relationship Id="rId5" Type="http://schemas.openxmlformats.org/officeDocument/2006/relationships/worksheet" Target="worksheets/sheet5.xml"/><Relationship Id="rId90" Type="http://schemas.openxmlformats.org/officeDocument/2006/relationships/customXml" Target="../customXml/item36.xml"/><Relationship Id="rId95" Type="http://schemas.openxmlformats.org/officeDocument/2006/relationships/customXml" Target="../customXml/item41.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43" Type="http://schemas.openxmlformats.org/officeDocument/2006/relationships/pivotCacheDefinition" Target="pivotCache/pivotCacheDefinition37.xml"/><Relationship Id="rId48" Type="http://schemas.microsoft.com/office/2007/relationships/slicerCache" Target="slicerCaches/slicerCache5.xml"/><Relationship Id="rId56" Type="http://schemas.openxmlformats.org/officeDocument/2006/relationships/customXml" Target="../customXml/item2.xml"/><Relationship Id="rId64" Type="http://schemas.openxmlformats.org/officeDocument/2006/relationships/customXml" Target="../customXml/item10.xml"/><Relationship Id="rId69" Type="http://schemas.openxmlformats.org/officeDocument/2006/relationships/customXml" Target="../customXml/item15.xml"/><Relationship Id="rId77" Type="http://schemas.openxmlformats.org/officeDocument/2006/relationships/customXml" Target="../customXml/item23.xml"/><Relationship Id="rId100" Type="http://schemas.openxmlformats.org/officeDocument/2006/relationships/customXml" Target="../customXml/item46.xml"/><Relationship Id="rId105" Type="http://schemas.openxmlformats.org/officeDocument/2006/relationships/customXml" Target="../customXml/item51.xml"/><Relationship Id="rId113" Type="http://schemas.openxmlformats.org/officeDocument/2006/relationships/customXml" Target="../customXml/item59.xml"/><Relationship Id="rId118" Type="http://schemas.openxmlformats.org/officeDocument/2006/relationships/customXml" Target="../customXml/item64.xml"/><Relationship Id="rId126" Type="http://schemas.openxmlformats.org/officeDocument/2006/relationships/customXml" Target="../customXml/item72.xml"/><Relationship Id="rId8" Type="http://schemas.openxmlformats.org/officeDocument/2006/relationships/pivotCacheDefinition" Target="pivotCache/pivotCacheDefinition2.xml"/><Relationship Id="rId51" Type="http://schemas.openxmlformats.org/officeDocument/2006/relationships/styles" Target="styles.xml"/><Relationship Id="rId72" Type="http://schemas.openxmlformats.org/officeDocument/2006/relationships/customXml" Target="../customXml/item18.xml"/><Relationship Id="rId80" Type="http://schemas.openxmlformats.org/officeDocument/2006/relationships/customXml" Target="../customXml/item26.xml"/><Relationship Id="rId85" Type="http://schemas.openxmlformats.org/officeDocument/2006/relationships/customXml" Target="../customXml/item31.xml"/><Relationship Id="rId93" Type="http://schemas.openxmlformats.org/officeDocument/2006/relationships/customXml" Target="../customXml/item39.xml"/><Relationship Id="rId98" Type="http://schemas.openxmlformats.org/officeDocument/2006/relationships/customXml" Target="../customXml/item44.xml"/><Relationship Id="rId121" Type="http://schemas.openxmlformats.org/officeDocument/2006/relationships/customXml" Target="../customXml/item6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46" Type="http://schemas.microsoft.com/office/2007/relationships/slicerCache" Target="slicerCaches/slicerCache3.xml"/><Relationship Id="rId59" Type="http://schemas.openxmlformats.org/officeDocument/2006/relationships/customXml" Target="../customXml/item5.xml"/><Relationship Id="rId67" Type="http://schemas.openxmlformats.org/officeDocument/2006/relationships/customXml" Target="../customXml/item13.xml"/><Relationship Id="rId103" Type="http://schemas.openxmlformats.org/officeDocument/2006/relationships/customXml" Target="../customXml/item49.xml"/><Relationship Id="rId108" Type="http://schemas.openxmlformats.org/officeDocument/2006/relationships/customXml" Target="../customXml/item54.xml"/><Relationship Id="rId116" Type="http://schemas.openxmlformats.org/officeDocument/2006/relationships/customXml" Target="../customXml/item62.xml"/><Relationship Id="rId124" Type="http://schemas.openxmlformats.org/officeDocument/2006/relationships/customXml" Target="../customXml/item70.xml"/><Relationship Id="rId129" Type="http://schemas.openxmlformats.org/officeDocument/2006/relationships/customXml" Target="../customXml/item75.xml"/><Relationship Id="rId20" Type="http://schemas.openxmlformats.org/officeDocument/2006/relationships/pivotCacheDefinition" Target="pivotCache/pivotCacheDefinition14.xml"/><Relationship Id="rId41" Type="http://schemas.openxmlformats.org/officeDocument/2006/relationships/pivotCacheDefinition" Target="pivotCache/pivotCacheDefinition35.xml"/><Relationship Id="rId54" Type="http://schemas.openxmlformats.org/officeDocument/2006/relationships/calcChain" Target="calcChain.xml"/><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83" Type="http://schemas.openxmlformats.org/officeDocument/2006/relationships/customXml" Target="../customXml/item29.xml"/><Relationship Id="rId88" Type="http://schemas.openxmlformats.org/officeDocument/2006/relationships/customXml" Target="../customXml/item34.xml"/><Relationship Id="rId91" Type="http://schemas.openxmlformats.org/officeDocument/2006/relationships/customXml" Target="../customXml/item37.xml"/><Relationship Id="rId96" Type="http://schemas.openxmlformats.org/officeDocument/2006/relationships/customXml" Target="../customXml/item42.xml"/><Relationship Id="rId111" Type="http://schemas.openxmlformats.org/officeDocument/2006/relationships/customXml" Target="../customXml/item5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49" Type="http://schemas.openxmlformats.org/officeDocument/2006/relationships/theme" Target="theme/theme1.xml"/><Relationship Id="rId57" Type="http://schemas.openxmlformats.org/officeDocument/2006/relationships/customXml" Target="../customXml/item3.xml"/><Relationship Id="rId106" Type="http://schemas.openxmlformats.org/officeDocument/2006/relationships/customXml" Target="../customXml/item52.xml"/><Relationship Id="rId114" Type="http://schemas.openxmlformats.org/officeDocument/2006/relationships/customXml" Target="../customXml/item60.xml"/><Relationship Id="rId119" Type="http://schemas.openxmlformats.org/officeDocument/2006/relationships/customXml" Target="../customXml/item65.xml"/><Relationship Id="rId127" Type="http://schemas.openxmlformats.org/officeDocument/2006/relationships/customXml" Target="../customXml/item73.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microsoft.com/office/2007/relationships/slicerCache" Target="slicerCaches/slicerCache1.xml"/><Relationship Id="rId52" Type="http://schemas.openxmlformats.org/officeDocument/2006/relationships/sharedStrings" Target="sharedStrings.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openxmlformats.org/officeDocument/2006/relationships/customXml" Target="../customXml/item32.xml"/><Relationship Id="rId94" Type="http://schemas.openxmlformats.org/officeDocument/2006/relationships/customXml" Target="../customXml/item40.xml"/><Relationship Id="rId99" Type="http://schemas.openxmlformats.org/officeDocument/2006/relationships/customXml" Target="../customXml/item45.xml"/><Relationship Id="rId101" Type="http://schemas.openxmlformats.org/officeDocument/2006/relationships/customXml" Target="../customXml/item47.xml"/><Relationship Id="rId122" Type="http://schemas.openxmlformats.org/officeDocument/2006/relationships/customXml" Target="../customXml/item68.xml"/><Relationship Id="rId130" Type="http://schemas.openxmlformats.org/officeDocument/2006/relationships/customXml" Target="../customXml/item7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33.xml"/><Relationship Id="rId109" Type="http://schemas.openxmlformats.org/officeDocument/2006/relationships/customXml" Target="../customXml/item55.xml"/><Relationship Id="rId34" Type="http://schemas.openxmlformats.org/officeDocument/2006/relationships/pivotCacheDefinition" Target="pivotCache/pivotCacheDefinition28.xml"/><Relationship Id="rId50" Type="http://schemas.openxmlformats.org/officeDocument/2006/relationships/connections" Target="connections.xml"/><Relationship Id="rId55" Type="http://schemas.openxmlformats.org/officeDocument/2006/relationships/customXml" Target="../customXml/item1.xml"/><Relationship Id="rId76" Type="http://schemas.openxmlformats.org/officeDocument/2006/relationships/customXml" Target="../customXml/item22.xml"/><Relationship Id="rId97" Type="http://schemas.openxmlformats.org/officeDocument/2006/relationships/customXml" Target="../customXml/item43.xml"/><Relationship Id="rId104" Type="http://schemas.openxmlformats.org/officeDocument/2006/relationships/customXml" Target="../customXml/item50.xml"/><Relationship Id="rId120" Type="http://schemas.openxmlformats.org/officeDocument/2006/relationships/customXml" Target="../customXml/item66.xml"/><Relationship Id="rId125" Type="http://schemas.openxmlformats.org/officeDocument/2006/relationships/customXml" Target="../customXml/item71.xml"/><Relationship Id="rId7" Type="http://schemas.openxmlformats.org/officeDocument/2006/relationships/pivotCacheDefinition" Target="pivotCache/pivotCacheDefinition1.xml"/><Relationship Id="rId71" Type="http://schemas.openxmlformats.org/officeDocument/2006/relationships/customXml" Target="../customXml/item17.xml"/><Relationship Id="rId92"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pivotCacheDefinition" Target="pivotCache/pivotCacheDefinition34.xml"/><Relationship Id="rId45" Type="http://schemas.microsoft.com/office/2007/relationships/slicerCache" Target="slicerCaches/slicerCache2.xml"/><Relationship Id="rId66" Type="http://schemas.openxmlformats.org/officeDocument/2006/relationships/customXml" Target="../customXml/item12.xml"/><Relationship Id="rId87" Type="http://schemas.openxmlformats.org/officeDocument/2006/relationships/customXml" Target="../customXml/item33.xml"/><Relationship Id="rId110" Type="http://schemas.openxmlformats.org/officeDocument/2006/relationships/customXml" Target="../customXml/item56.xml"/><Relationship Id="rId115" Type="http://schemas.openxmlformats.org/officeDocument/2006/relationships/customXml" Target="../customXml/item61.xml"/><Relationship Id="rId61" Type="http://schemas.openxmlformats.org/officeDocument/2006/relationships/customXml" Target="../customXml/item7.xml"/><Relationship Id="rId82"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Table!Headcount By Gender</c:name>
    <c:fmtId val="9"/>
  </c:pivotSource>
  <c:chart>
    <c:title>
      <c:tx>
        <c:rich>
          <a:bodyPr rot="0" spcFirstLastPara="1" vertOverflow="ellipsis" vert="horz" wrap="square" anchor="ctr" anchorCtr="1"/>
          <a:lstStyle/>
          <a:p>
            <a:pPr>
              <a:defRPr sz="1200" b="0" i="0" u="none" strike="noStrike" kern="1200" spc="0" baseline="0">
                <a:solidFill>
                  <a:schemeClr val="accent1"/>
                </a:solidFill>
                <a:latin typeface="+mn-lt"/>
                <a:ea typeface="+mn-ea"/>
                <a:cs typeface="+mn-cs"/>
              </a:defRPr>
            </a:pPr>
            <a:r>
              <a:rPr lang="en-US" sz="1200" b="1">
                <a:solidFill>
                  <a:schemeClr val="accent1"/>
                </a:solidFill>
              </a:rPr>
              <a:t>Headcount By Gender</a:t>
            </a:r>
          </a:p>
        </c:rich>
      </c:tx>
      <c:layout>
        <c:manualLayout>
          <c:xMode val="edge"/>
          <c:yMode val="edge"/>
          <c:x val="0.53778770442156287"/>
          <c:y val="4.323919145523476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8A2C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F68AB6"/>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2.9309958050115534E-2"/>
          <c:y val="0.1076949365704287"/>
          <c:w val="0.51973803755299819"/>
          <c:h val="0.84457431102362202"/>
        </c:manualLayout>
      </c:layout>
      <c:doughnutChart>
        <c:varyColors val="1"/>
        <c:ser>
          <c:idx val="0"/>
          <c:order val="0"/>
          <c:tx>
            <c:strRef>
              <c:f>'Pivot Table'!$B$18</c:f>
              <c:strCache>
                <c:ptCount val="1"/>
                <c:pt idx="0">
                  <c:v>Total</c:v>
                </c:pt>
              </c:strCache>
            </c:strRef>
          </c:tx>
          <c:spPr>
            <a:solidFill>
              <a:srgbClr val="F8A2C5"/>
            </a:solidFill>
            <a:ln>
              <a:noFill/>
            </a:ln>
          </c:spPr>
          <c:explosion val="2"/>
          <c:dPt>
            <c:idx val="0"/>
            <c:bubble3D val="0"/>
            <c:spPr>
              <a:solidFill>
                <a:srgbClr val="F68AB6"/>
              </a:solidFill>
              <a:ln w="19050">
                <a:noFill/>
              </a:ln>
              <a:effectLst/>
            </c:spPr>
            <c:extLst>
              <c:ext xmlns:c16="http://schemas.microsoft.com/office/drawing/2014/chart" uri="{C3380CC4-5D6E-409C-BE32-E72D297353CC}">
                <c16:uniqueId val="{00000001-41CF-4E56-B3B2-94673CD1BC01}"/>
              </c:ext>
            </c:extLst>
          </c:dPt>
          <c:dPt>
            <c:idx val="1"/>
            <c:bubble3D val="0"/>
            <c:spPr>
              <a:solidFill>
                <a:schemeClr val="accent1"/>
              </a:solidFill>
              <a:ln w="19050">
                <a:noFill/>
              </a:ln>
              <a:effectLst/>
            </c:spPr>
            <c:extLst>
              <c:ext xmlns:c16="http://schemas.microsoft.com/office/drawing/2014/chart" uri="{C3380CC4-5D6E-409C-BE32-E72D297353CC}">
                <c16:uniqueId val="{00000003-41CF-4E56-B3B2-94673CD1BC0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 Table'!$A$19:$A$21</c:f>
              <c:strCache>
                <c:ptCount val="2"/>
                <c:pt idx="0">
                  <c:v>Female</c:v>
                </c:pt>
                <c:pt idx="1">
                  <c:v>Male</c:v>
                </c:pt>
              </c:strCache>
            </c:strRef>
          </c:cat>
          <c:val>
            <c:numRef>
              <c:f>'Pivot Table'!$B$19:$B$21</c:f>
              <c:numCache>
                <c:formatCode>_(* #,##0_);_(* \(#,##0\);_(* "-"??_);_(@_)</c:formatCode>
                <c:ptCount val="2"/>
                <c:pt idx="0">
                  <c:v>588</c:v>
                </c:pt>
                <c:pt idx="1">
                  <c:v>882</c:v>
                </c:pt>
              </c:numCache>
            </c:numRef>
          </c:val>
          <c:extLst>
            <c:ext xmlns:c16="http://schemas.microsoft.com/office/drawing/2014/chart" uri="{C3380CC4-5D6E-409C-BE32-E72D297353CC}">
              <c16:uniqueId val="{00000004-41CF-4E56-B3B2-94673CD1BC01}"/>
            </c:ext>
          </c:extLst>
        </c:ser>
        <c:dLbls>
          <c:showLegendKey val="0"/>
          <c:showVal val="1"/>
          <c:showCatName val="0"/>
          <c:showSerName val="0"/>
          <c:showPercent val="0"/>
          <c:showBubbleSize val="0"/>
          <c:showLeaderLines val="0"/>
        </c:dLbls>
        <c:firstSliceAng val="0"/>
        <c:holeSize val="45"/>
      </c:doughnutChart>
      <c:spPr>
        <a:noFill/>
        <a:ln>
          <a:noFill/>
        </a:ln>
        <a:effectLst/>
      </c:spPr>
    </c:plotArea>
    <c:legend>
      <c:legendPos val="tr"/>
      <c:layout>
        <c:manualLayout>
          <c:xMode val="edge"/>
          <c:yMode val="edge"/>
          <c:x val="0.73198903021737671"/>
          <c:y val="0.51879875692621757"/>
          <c:w val="0.22242181426285546"/>
          <c:h val="0.2202972739607746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Table!Headcount By Age</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chemeClr val="accent1"/>
                </a:solidFill>
                <a:latin typeface="+mn-lt"/>
                <a:ea typeface="+mn-ea"/>
                <a:cs typeface="+mn-cs"/>
              </a:defRPr>
            </a:pPr>
            <a:r>
              <a:rPr lang="en-US" sz="1200" b="1" i="0" baseline="0">
                <a:solidFill>
                  <a:schemeClr val="accent1"/>
                </a:solidFill>
                <a:effectLst/>
              </a:rPr>
              <a:t>Headcount By Age</a:t>
            </a:r>
            <a:endParaRPr lang="en-US" sz="1200">
              <a:solidFill>
                <a:schemeClr val="accent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8714755648965"/>
          <c:y val="0.15782377857558119"/>
          <c:w val="0.82919333927508487"/>
          <c:h val="0.79125012740600498"/>
        </c:manualLayout>
      </c:layout>
      <c:barChart>
        <c:barDir val="bar"/>
        <c:grouping val="clustered"/>
        <c:varyColors val="0"/>
        <c:ser>
          <c:idx val="0"/>
          <c:order val="0"/>
          <c:tx>
            <c:strRef>
              <c:f>'Pivot Table'!$B$24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55+</c:v>
                </c:pt>
                <c:pt idx="1">
                  <c:v>46-55</c:v>
                </c:pt>
                <c:pt idx="2">
                  <c:v>36-45</c:v>
                </c:pt>
                <c:pt idx="3">
                  <c:v>26-35</c:v>
                </c:pt>
                <c:pt idx="4">
                  <c:v>18-25</c:v>
                </c:pt>
              </c:strCache>
            </c:strRef>
          </c:cat>
          <c:val>
            <c:numRef>
              <c:f>'Pivot Table'!$B$25:$B$30</c:f>
              <c:numCache>
                <c:formatCode>_(* #,##0_);_(* \(#,##0\);_(* "-"??_);_(@_)</c:formatCode>
                <c:ptCount val="5"/>
                <c:pt idx="0">
                  <c:v>47</c:v>
                </c:pt>
                <c:pt idx="1">
                  <c:v>226</c:v>
                </c:pt>
                <c:pt idx="2">
                  <c:v>468</c:v>
                </c:pt>
                <c:pt idx="3">
                  <c:v>606</c:v>
                </c:pt>
                <c:pt idx="4">
                  <c:v>123</c:v>
                </c:pt>
              </c:numCache>
            </c:numRef>
          </c:val>
          <c:extLst>
            <c:ext xmlns:c16="http://schemas.microsoft.com/office/drawing/2014/chart" uri="{C3380CC4-5D6E-409C-BE32-E72D297353CC}">
              <c16:uniqueId val="{00000000-F328-420A-B3F5-FA5CEBB4705C}"/>
            </c:ext>
          </c:extLst>
        </c:ser>
        <c:dLbls>
          <c:dLblPos val="outEnd"/>
          <c:showLegendKey val="0"/>
          <c:showVal val="1"/>
          <c:showCatName val="0"/>
          <c:showSerName val="0"/>
          <c:showPercent val="0"/>
          <c:showBubbleSize val="0"/>
        </c:dLbls>
        <c:gapWidth val="105"/>
        <c:axId val="360892551"/>
        <c:axId val="360898311"/>
      </c:barChart>
      <c:catAx>
        <c:axId val="360892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360898311"/>
        <c:crosses val="autoZero"/>
        <c:auto val="1"/>
        <c:lblAlgn val="ctr"/>
        <c:lblOffset val="100"/>
        <c:noMultiLvlLbl val="0"/>
      </c:catAx>
      <c:valAx>
        <c:axId val="360898311"/>
        <c:scaling>
          <c:orientation val="minMax"/>
        </c:scaling>
        <c:delete val="1"/>
        <c:axPos val="b"/>
        <c:numFmt formatCode="_(* #,##0_);_(* \(#,##0\);_(* &quot;-&quot;??_);_(@_)" sourceLinked="1"/>
        <c:majorTickMark val="none"/>
        <c:minorTickMark val="none"/>
        <c:tickLblPos val="nextTo"/>
        <c:crossAx val="360892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2"/>
      </a:solidFill>
      <a:round/>
    </a:ln>
    <a:effectLst>
      <a:outerShdw blurRad="50800" dist="381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Table!Headcount Per Departments</c:name>
    <c:fmtId val="19"/>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solidFill>
                  <a:schemeClr val="accent1"/>
                </a:solidFill>
              </a:rPr>
              <a:t>Headcount Per Departments</a:t>
            </a:r>
          </a:p>
        </c:rich>
      </c:tx>
      <c:layout>
        <c:manualLayout>
          <c:xMode val="edge"/>
          <c:yMode val="edge"/>
          <c:x val="0.24856904906117505"/>
          <c:y val="3.387877296587926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w="19050" cap="flat" cmpd="sng" algn="ctr">
              <a:no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01299095261404E-2"/>
          <c:y val="0.20485787705222086"/>
          <c:w val="0.86370570755585496"/>
          <c:h val="0.59690874617264555"/>
        </c:manualLayout>
      </c:layout>
      <c:barChart>
        <c:barDir val="col"/>
        <c:grouping val="clustered"/>
        <c:varyColors val="0"/>
        <c:ser>
          <c:idx val="0"/>
          <c:order val="0"/>
          <c:tx>
            <c:strRef>
              <c:f>'Pivot Table'!$B$33</c:f>
              <c:strCache>
                <c:ptCount val="1"/>
                <c:pt idx="0">
                  <c:v>Total</c:v>
                </c:pt>
              </c:strCache>
            </c:strRef>
          </c:tx>
          <c:spPr>
            <a:solidFill>
              <a:schemeClr val="accent1"/>
            </a:solidFill>
            <a:ln>
              <a:noFill/>
            </a:ln>
            <a:effectLst/>
          </c:spPr>
          <c:invertIfNegative val="0"/>
          <c:dLbls>
            <c:spPr>
              <a:solidFill>
                <a:schemeClr val="lt1"/>
              </a:solidFill>
              <a:ln w="19050" cap="flat" cmpd="sng" algn="ctr">
                <a:no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Table'!$A$34:$A$37</c:f>
              <c:strCache>
                <c:ptCount val="3"/>
                <c:pt idx="0">
                  <c:v>Research &amp; Development</c:v>
                </c:pt>
                <c:pt idx="1">
                  <c:v>Sales</c:v>
                </c:pt>
                <c:pt idx="2">
                  <c:v>Human Resources</c:v>
                </c:pt>
              </c:strCache>
            </c:strRef>
          </c:cat>
          <c:val>
            <c:numRef>
              <c:f>'Pivot Table'!$B$34:$B$37</c:f>
              <c:numCache>
                <c:formatCode>_(* #,##0_);_(* \(#,##0\);_(* "-"??_);_(@_)</c:formatCode>
                <c:ptCount val="3"/>
                <c:pt idx="0">
                  <c:v>1009</c:v>
                </c:pt>
                <c:pt idx="1">
                  <c:v>409</c:v>
                </c:pt>
                <c:pt idx="2">
                  <c:v>52</c:v>
                </c:pt>
              </c:numCache>
            </c:numRef>
          </c:val>
          <c:extLst>
            <c:ext xmlns:c16="http://schemas.microsoft.com/office/drawing/2014/chart" uri="{C3380CC4-5D6E-409C-BE32-E72D297353CC}">
              <c16:uniqueId val="{00000000-6A68-435A-B48D-4E2A4CD62233}"/>
            </c:ext>
          </c:extLst>
        </c:ser>
        <c:dLbls>
          <c:dLblPos val="inEnd"/>
          <c:showLegendKey val="0"/>
          <c:showVal val="1"/>
          <c:showCatName val="0"/>
          <c:showSerName val="0"/>
          <c:showPercent val="0"/>
          <c:showBubbleSize val="0"/>
        </c:dLbls>
        <c:gapWidth val="150"/>
        <c:axId val="1888235344"/>
        <c:axId val="1888236784"/>
      </c:barChart>
      <c:catAx>
        <c:axId val="188823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888236784"/>
        <c:crosses val="autoZero"/>
        <c:auto val="1"/>
        <c:lblAlgn val="ctr"/>
        <c:lblOffset val="100"/>
        <c:noMultiLvlLbl val="0"/>
      </c:catAx>
      <c:valAx>
        <c:axId val="1888236784"/>
        <c:scaling>
          <c:orientation val="minMax"/>
        </c:scaling>
        <c:delete val="1"/>
        <c:axPos val="l"/>
        <c:numFmt formatCode="_(* #,##0_);_(* \(#,##0\);_(* &quot;-&quot;??_);_(@_)" sourceLinked="1"/>
        <c:majorTickMark val="none"/>
        <c:minorTickMark val="none"/>
        <c:tickLblPos val="nextTo"/>
        <c:crossAx val="188823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Table!Headcount by Salary Range</c:name>
    <c:fmtId val="19"/>
  </c:pivotSource>
  <c:chart>
    <c:title>
      <c:tx>
        <c:rich>
          <a:bodyPr rot="0" spcFirstLastPara="1" vertOverflow="ellipsis" vert="horz" wrap="square" anchor="ctr" anchorCtr="1"/>
          <a:lstStyle/>
          <a:p>
            <a:pPr>
              <a:defRPr sz="1100" b="1" i="0" u="none" strike="noStrike" kern="1200" spc="0" baseline="0">
                <a:solidFill>
                  <a:schemeClr val="accent1"/>
                </a:solidFill>
                <a:latin typeface="+mn-lt"/>
                <a:ea typeface="+mn-ea"/>
                <a:cs typeface="+mn-cs"/>
              </a:defRPr>
            </a:pPr>
            <a:r>
              <a:rPr lang="en-US" sz="1100" b="1" i="0" u="none" strike="noStrike" baseline="0"/>
              <a:t>Headcount by Salary Range</a:t>
            </a:r>
            <a:endParaRPr lang="en-US" sz="1100" b="1">
              <a:solidFill>
                <a:schemeClr val="accent1"/>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Table'!$A$41:$A$45</c:f>
              <c:strCache>
                <c:ptCount val="4"/>
                <c:pt idx="0">
                  <c:v>Upto 5k</c:v>
                </c:pt>
                <c:pt idx="1">
                  <c:v>5k-10k</c:v>
                </c:pt>
                <c:pt idx="2">
                  <c:v>10k-15k</c:v>
                </c:pt>
                <c:pt idx="3">
                  <c:v>15k+</c:v>
                </c:pt>
              </c:strCache>
            </c:strRef>
          </c:cat>
          <c:val>
            <c:numRef>
              <c:f>'Pivot Table'!$B$41:$B$45</c:f>
              <c:numCache>
                <c:formatCode>_(* #,##0_);_(* \(#,##0\);_(* "-"??_);_(@_)</c:formatCode>
                <c:ptCount val="4"/>
                <c:pt idx="0">
                  <c:v>749</c:v>
                </c:pt>
                <c:pt idx="1">
                  <c:v>440</c:v>
                </c:pt>
                <c:pt idx="2">
                  <c:v>148</c:v>
                </c:pt>
                <c:pt idx="3">
                  <c:v>133</c:v>
                </c:pt>
              </c:numCache>
            </c:numRef>
          </c:val>
          <c:extLst>
            <c:ext xmlns:c16="http://schemas.microsoft.com/office/drawing/2014/chart" uri="{C3380CC4-5D6E-409C-BE32-E72D297353CC}">
              <c16:uniqueId val="{00000000-1817-49D3-931E-CC3AB069E7EE}"/>
            </c:ext>
          </c:extLst>
        </c:ser>
        <c:dLbls>
          <c:dLblPos val="outEnd"/>
          <c:showLegendKey val="0"/>
          <c:showVal val="1"/>
          <c:showCatName val="0"/>
          <c:showSerName val="0"/>
          <c:showPercent val="0"/>
          <c:showBubbleSize val="0"/>
        </c:dLbls>
        <c:gapWidth val="141"/>
        <c:overlap val="1"/>
        <c:axId val="445132927"/>
        <c:axId val="445126087"/>
      </c:barChart>
      <c:catAx>
        <c:axId val="44513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445126087"/>
        <c:crosses val="autoZero"/>
        <c:auto val="1"/>
        <c:lblAlgn val="ctr"/>
        <c:lblOffset val="100"/>
        <c:noMultiLvlLbl val="0"/>
      </c:catAx>
      <c:valAx>
        <c:axId val="445126087"/>
        <c:scaling>
          <c:orientation val="minMax"/>
        </c:scaling>
        <c:delete val="1"/>
        <c:axPos val="l"/>
        <c:numFmt formatCode="_(* #,##0_);_(* \(#,##0\);_(* &quot;-&quot;??_);_(@_)" sourceLinked="1"/>
        <c:majorTickMark val="none"/>
        <c:minorTickMark val="none"/>
        <c:tickLblPos val="nextTo"/>
        <c:crossAx val="44513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Table!PivotTable50</c:name>
    <c:fmtId val="19"/>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i="0" u="none" strike="noStrike" baseline="0"/>
              <a:t>Headcount by Company Tenure</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1689802637855046"/>
          <c:w val="0.93888888888888888"/>
          <c:h val="0.67607278132259807"/>
        </c:manualLayout>
      </c:layout>
      <c:barChart>
        <c:barDir val="col"/>
        <c:grouping val="clustered"/>
        <c:varyColors val="0"/>
        <c:ser>
          <c:idx val="0"/>
          <c:order val="0"/>
          <c:tx>
            <c:strRef>
              <c:f>'Pivot Table'!$B$68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Table'!$A$69:$A$73</c:f>
              <c:strCache>
                <c:ptCount val="4"/>
                <c:pt idx="0">
                  <c:v>0-1 Y</c:v>
                </c:pt>
                <c:pt idx="1">
                  <c:v>2-5 Y</c:v>
                </c:pt>
                <c:pt idx="2">
                  <c:v>6-10 Y</c:v>
                </c:pt>
                <c:pt idx="3">
                  <c:v>11+ Y</c:v>
                </c:pt>
              </c:strCache>
            </c:strRef>
          </c:cat>
          <c:val>
            <c:numRef>
              <c:f>'Pivot Table'!$B$69:$B$73</c:f>
              <c:numCache>
                <c:formatCode>_(* #,##0_);_(* \(#,##0\);_(* "-"??_);_(@_)</c:formatCode>
                <c:ptCount val="4"/>
                <c:pt idx="0">
                  <c:v>215</c:v>
                </c:pt>
                <c:pt idx="1">
                  <c:v>561</c:v>
                </c:pt>
                <c:pt idx="2">
                  <c:v>448</c:v>
                </c:pt>
                <c:pt idx="3">
                  <c:v>246</c:v>
                </c:pt>
              </c:numCache>
            </c:numRef>
          </c:val>
          <c:extLst>
            <c:ext xmlns:c16="http://schemas.microsoft.com/office/drawing/2014/chart" uri="{C3380CC4-5D6E-409C-BE32-E72D297353CC}">
              <c16:uniqueId val="{00000000-737A-462F-A5F5-D24584AC95FC}"/>
            </c:ext>
          </c:extLst>
        </c:ser>
        <c:dLbls>
          <c:dLblPos val="outEnd"/>
          <c:showLegendKey val="0"/>
          <c:showVal val="1"/>
          <c:showCatName val="0"/>
          <c:showSerName val="0"/>
          <c:showPercent val="0"/>
          <c:showBubbleSize val="0"/>
        </c:dLbls>
        <c:gapWidth val="219"/>
        <c:overlap val="-27"/>
        <c:axId val="849011847"/>
        <c:axId val="849010767"/>
      </c:barChart>
      <c:catAx>
        <c:axId val="849011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849010767"/>
        <c:crosses val="autoZero"/>
        <c:auto val="1"/>
        <c:lblAlgn val="ctr"/>
        <c:lblOffset val="100"/>
        <c:noMultiLvlLbl val="0"/>
      </c:catAx>
      <c:valAx>
        <c:axId val="849010767"/>
        <c:scaling>
          <c:orientation val="minMax"/>
        </c:scaling>
        <c:delete val="1"/>
        <c:axPos val="l"/>
        <c:numFmt formatCode="_(* #,##0_);_(* \(#,##0\);_(* &quot;-&quot;??_);_(@_)" sourceLinked="1"/>
        <c:majorTickMark val="none"/>
        <c:minorTickMark val="none"/>
        <c:tickLblPos val="nextTo"/>
        <c:crossAx val="849011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i="0" u="none" strike="noStrike" baseline="0"/>
              <a:t>Avg Salary &amp; Job Satisfaction by Job Role</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lotArea>
      <c:layout>
        <c:manualLayout>
          <c:layoutTarget val="inner"/>
          <c:xMode val="edge"/>
          <c:yMode val="edge"/>
          <c:x val="8.5543603969703813E-2"/>
          <c:y val="0.17170913531641879"/>
          <c:w val="0.85232998165724883"/>
          <c:h val="0.43716371391076114"/>
        </c:manualLayout>
      </c:layout>
      <c:barChart>
        <c:barDir val="col"/>
        <c:grouping val="clustered"/>
        <c:varyColors val="0"/>
        <c:ser>
          <c:idx val="1"/>
          <c:order val="1"/>
          <c:tx>
            <c:strRef>
              <c:f>'Pivot Table'!$N$31</c:f>
              <c:strCache>
                <c:ptCount val="1"/>
                <c:pt idx="0">
                  <c:v>Avg of Sal</c:v>
                </c:pt>
              </c:strCache>
            </c:strRef>
          </c:tx>
          <c:spPr>
            <a:solidFill>
              <a:schemeClr val="accent1"/>
            </a:solidFill>
            <a:ln>
              <a:noFill/>
            </a:ln>
            <a:effectLst/>
          </c:spPr>
          <c:invertIfNegative val="0"/>
          <c:cat>
            <c:strRef>
              <c:f>'Pivot Table'!$L$32:$L$40</c:f>
              <c:strCache>
                <c:ptCount val="9"/>
                <c:pt idx="0">
                  <c:v>Sales Representative</c:v>
                </c:pt>
                <c:pt idx="1">
                  <c:v>Laboratory Technician</c:v>
                </c:pt>
                <c:pt idx="2">
                  <c:v>Research Scientist</c:v>
                </c:pt>
                <c:pt idx="3">
                  <c:v>Human Resources</c:v>
                </c:pt>
                <c:pt idx="4">
                  <c:v>Sales Executive</c:v>
                </c:pt>
                <c:pt idx="5">
                  <c:v>Manufacturing Director</c:v>
                </c:pt>
                <c:pt idx="6">
                  <c:v>Healthcare Representative</c:v>
                </c:pt>
                <c:pt idx="7">
                  <c:v>Research Director</c:v>
                </c:pt>
                <c:pt idx="8">
                  <c:v>Manager</c:v>
                </c:pt>
              </c:strCache>
            </c:strRef>
          </c:cat>
          <c:val>
            <c:numRef>
              <c:f>'Pivot Table'!$N$32:$N$40</c:f>
              <c:numCache>
                <c:formatCode>_("$"* #,##0_);_("$"* \(#,##0\);_("$"* "-"??_);_(@_)</c:formatCode>
                <c:ptCount val="9"/>
                <c:pt idx="0">
                  <c:v>2626</c:v>
                </c:pt>
                <c:pt idx="1">
                  <c:v>3237.169884169884</c:v>
                </c:pt>
                <c:pt idx="2">
                  <c:v>3239.972602739726</c:v>
                </c:pt>
                <c:pt idx="3">
                  <c:v>4235.75</c:v>
                </c:pt>
                <c:pt idx="4">
                  <c:v>6924.2791411042945</c:v>
                </c:pt>
                <c:pt idx="5">
                  <c:v>7295.1379310344828</c:v>
                </c:pt>
                <c:pt idx="6">
                  <c:v>7528.7633587786258</c:v>
                </c:pt>
                <c:pt idx="7">
                  <c:v>16033.55</c:v>
                </c:pt>
                <c:pt idx="8">
                  <c:v>17181.676470588234</c:v>
                </c:pt>
              </c:numCache>
            </c:numRef>
          </c:val>
          <c:extLst>
            <c:ext xmlns:c16="http://schemas.microsoft.com/office/drawing/2014/chart" uri="{C3380CC4-5D6E-409C-BE32-E72D297353CC}">
              <c16:uniqueId val="{00000000-10A0-4ED4-82C3-8EFB9BE51D93}"/>
            </c:ext>
          </c:extLst>
        </c:ser>
        <c:dLbls>
          <c:showLegendKey val="0"/>
          <c:showVal val="0"/>
          <c:showCatName val="0"/>
          <c:showSerName val="0"/>
          <c:showPercent val="0"/>
          <c:showBubbleSize val="0"/>
        </c:dLbls>
        <c:gapWidth val="219"/>
        <c:axId val="487343191"/>
        <c:axId val="487349311"/>
      </c:barChart>
      <c:lineChart>
        <c:grouping val="standard"/>
        <c:varyColors val="0"/>
        <c:ser>
          <c:idx val="0"/>
          <c:order val="0"/>
          <c:tx>
            <c:strRef>
              <c:f>'Pivot Table'!$M$31</c:f>
              <c:strCache>
                <c:ptCount val="1"/>
                <c:pt idx="0">
                  <c:v>Avg Job Satisfaction Score</c:v>
                </c:pt>
              </c:strCache>
            </c:strRef>
          </c:tx>
          <c:spPr>
            <a:ln w="28575" cap="rnd">
              <a:solidFill>
                <a:srgbClr val="00B0F0"/>
              </a:solidFill>
              <a:round/>
            </a:ln>
            <a:effectLst>
              <a:softEdge rad="0"/>
            </a:effectLst>
          </c:spPr>
          <c:marker>
            <c:symbol val="circle"/>
            <c:size val="5"/>
            <c:spPr>
              <a:solidFill>
                <a:srgbClr val="00B0F0"/>
              </a:solidFill>
              <a:ln w="9525">
                <a:solidFill>
                  <a:schemeClr val="accent1"/>
                </a:solidFill>
              </a:ln>
              <a:effectLst>
                <a:softEdge rad="0"/>
              </a:effectLst>
            </c:spPr>
          </c:marker>
          <c:dLbls>
            <c:dLbl>
              <c:idx val="0"/>
              <c:layout>
                <c:manualLayout>
                  <c:x val="0"/>
                  <c:y val="-5.5147042859239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A0-4ED4-82C3-8EFB9BE51D93}"/>
                </c:ext>
              </c:extLst>
            </c:dLbl>
            <c:dLbl>
              <c:idx val="1"/>
              <c:layout>
                <c:manualLayout>
                  <c:x val="-3.9267023800763452E-3"/>
                  <c:y val="4.96323385733155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A0-4ED4-82C3-8EFB9BE51D93}"/>
                </c:ext>
              </c:extLst>
            </c:dLbl>
            <c:dLbl>
              <c:idx val="4"/>
              <c:layout>
                <c:manualLayout>
                  <c:x val="-3.9267023800764172E-3"/>
                  <c:y val="-6.6176451431087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A0-4ED4-82C3-8EFB9BE51D93}"/>
                </c:ext>
              </c:extLst>
            </c:dLbl>
            <c:dLbl>
              <c:idx val="5"/>
              <c:layout>
                <c:manualLayout>
                  <c:x val="7.1988712014988752E-17"/>
                  <c:y val="3.30882257155437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A0-4ED4-82C3-8EFB9BE51D93}"/>
                </c:ext>
              </c:extLst>
            </c:dLbl>
            <c:dLbl>
              <c:idx val="6"/>
              <c:layout>
                <c:manualLayout>
                  <c:x val="-1.2115594571244769E-2"/>
                  <c:y val="8.95291083406240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A0-4ED4-82C3-8EFB9BE51D93}"/>
                </c:ext>
              </c:extLst>
            </c:dLbl>
            <c:dLbl>
              <c:idx val="7"/>
              <c:layout>
                <c:manualLayout>
                  <c:x val="0"/>
                  <c:y val="-8.82352685747832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A0-4ED4-82C3-8EFB9BE51D93}"/>
                </c:ext>
              </c:extLst>
            </c:dLbl>
            <c:dLbl>
              <c:idx val="8"/>
              <c:layout>
                <c:manualLayout>
                  <c:x val="-2.2765446341869919E-2"/>
                  <c:y val="-0.123448073999820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A0-4ED4-82C3-8EFB9BE51D93}"/>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Table'!$L$32:$L$40</c:f>
              <c:strCache>
                <c:ptCount val="9"/>
                <c:pt idx="0">
                  <c:v>Sales Representative</c:v>
                </c:pt>
                <c:pt idx="1">
                  <c:v>Laboratory Technician</c:v>
                </c:pt>
                <c:pt idx="2">
                  <c:v>Research Scientist</c:v>
                </c:pt>
                <c:pt idx="3">
                  <c:v>Human Resources</c:v>
                </c:pt>
                <c:pt idx="4">
                  <c:v>Sales Executive</c:v>
                </c:pt>
                <c:pt idx="5">
                  <c:v>Manufacturing Director</c:v>
                </c:pt>
                <c:pt idx="6">
                  <c:v>Healthcare Representative</c:v>
                </c:pt>
                <c:pt idx="7">
                  <c:v>Research Director</c:v>
                </c:pt>
                <c:pt idx="8">
                  <c:v>Manager</c:v>
                </c:pt>
              </c:strCache>
            </c:strRef>
          </c:cat>
          <c:val>
            <c:numRef>
              <c:f>'Pivot Table'!$M$32:$M$40</c:f>
              <c:numCache>
                <c:formatCode>0.0</c:formatCode>
                <c:ptCount val="9"/>
                <c:pt idx="0" formatCode="0.00">
                  <c:v>2.7349397590361444</c:v>
                </c:pt>
                <c:pt idx="1">
                  <c:v>2.6911196911196913</c:v>
                </c:pt>
                <c:pt idx="2">
                  <c:v>2.7739726027397262</c:v>
                </c:pt>
                <c:pt idx="3">
                  <c:v>2.5576923076923075</c:v>
                </c:pt>
                <c:pt idx="4" formatCode="0.00">
                  <c:v>2.7546012269938651</c:v>
                </c:pt>
                <c:pt idx="5">
                  <c:v>2.682758620689655</c:v>
                </c:pt>
                <c:pt idx="6">
                  <c:v>2.7862595419847329</c:v>
                </c:pt>
                <c:pt idx="7">
                  <c:v>2.7</c:v>
                </c:pt>
                <c:pt idx="8" formatCode="0.00">
                  <c:v>2.7058823529411766</c:v>
                </c:pt>
              </c:numCache>
            </c:numRef>
          </c:val>
          <c:smooth val="0"/>
          <c:extLst>
            <c:ext xmlns:c16="http://schemas.microsoft.com/office/drawing/2014/chart" uri="{C3380CC4-5D6E-409C-BE32-E72D297353CC}">
              <c16:uniqueId val="{00000007-10A0-4ED4-82C3-8EFB9BE51D93}"/>
            </c:ext>
          </c:extLst>
        </c:ser>
        <c:dLbls>
          <c:showLegendKey val="0"/>
          <c:showVal val="0"/>
          <c:showCatName val="0"/>
          <c:showSerName val="0"/>
          <c:showPercent val="0"/>
          <c:showBubbleSize val="0"/>
        </c:dLbls>
        <c:marker val="1"/>
        <c:smooth val="0"/>
        <c:axId val="313872607"/>
        <c:axId val="313858927"/>
      </c:lineChart>
      <c:catAx>
        <c:axId val="487343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accent1"/>
                </a:solidFill>
                <a:latin typeface="+mn-lt"/>
                <a:ea typeface="+mn-ea"/>
                <a:cs typeface="+mn-cs"/>
              </a:defRPr>
            </a:pPr>
            <a:endParaRPr lang="en-US"/>
          </a:p>
        </c:txPr>
        <c:crossAx val="487349311"/>
        <c:crosses val="autoZero"/>
        <c:auto val="1"/>
        <c:lblAlgn val="ctr"/>
        <c:lblOffset val="100"/>
        <c:noMultiLvlLbl val="0"/>
      </c:catAx>
      <c:valAx>
        <c:axId val="487349311"/>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accent1"/>
                </a:solidFill>
                <a:latin typeface="+mn-lt"/>
                <a:ea typeface="+mn-ea"/>
                <a:cs typeface="+mn-cs"/>
              </a:defRPr>
            </a:pPr>
            <a:endParaRPr lang="en-US"/>
          </a:p>
        </c:txPr>
        <c:crossAx val="487343191"/>
        <c:crosses val="autoZero"/>
        <c:crossBetween val="between"/>
      </c:valAx>
      <c:valAx>
        <c:axId val="31385892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accent1"/>
                </a:solidFill>
                <a:latin typeface="+mn-lt"/>
                <a:ea typeface="+mn-ea"/>
                <a:cs typeface="+mn-cs"/>
              </a:defRPr>
            </a:pPr>
            <a:endParaRPr lang="en-US"/>
          </a:p>
        </c:txPr>
        <c:crossAx val="313872607"/>
        <c:crosses val="max"/>
        <c:crossBetween val="between"/>
      </c:valAx>
      <c:catAx>
        <c:axId val="313872607"/>
        <c:scaling>
          <c:orientation val="minMax"/>
        </c:scaling>
        <c:delete val="1"/>
        <c:axPos val="b"/>
        <c:numFmt formatCode="General" sourceLinked="1"/>
        <c:majorTickMark val="out"/>
        <c:minorTickMark val="none"/>
        <c:tickLblPos val="nextTo"/>
        <c:crossAx val="31385892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Table!Avg Years Since Last Promotion by Job Role</c:name>
    <c:fmtId val="23"/>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a:t>Avg Years Since Last Promotion by Job Role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54571303587051"/>
          <c:y val="0.16041666666666668"/>
          <c:w val="0.71545428696412949"/>
          <c:h val="0.78865740740740742"/>
        </c:manualLayout>
      </c:layout>
      <c:barChart>
        <c:barDir val="bar"/>
        <c:grouping val="clustered"/>
        <c:varyColors val="0"/>
        <c:ser>
          <c:idx val="0"/>
          <c:order val="0"/>
          <c:tx>
            <c:strRef>
              <c:f>'Pivot Table'!$J$44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Table'!$I$45:$I$54</c:f>
              <c:strCache>
                <c:ptCount val="9"/>
                <c:pt idx="0">
                  <c:v>Sales Representative</c:v>
                </c:pt>
                <c:pt idx="1">
                  <c:v>Human Resources</c:v>
                </c:pt>
                <c:pt idx="2">
                  <c:v>Laboratory Technician</c:v>
                </c:pt>
                <c:pt idx="3">
                  <c:v>Research Scientist</c:v>
                </c:pt>
                <c:pt idx="4">
                  <c:v>Manufacturing Director</c:v>
                </c:pt>
                <c:pt idx="5">
                  <c:v>Sales Executive</c:v>
                </c:pt>
                <c:pt idx="6">
                  <c:v>Healthcare Representative</c:v>
                </c:pt>
                <c:pt idx="7">
                  <c:v>Research Director</c:v>
                </c:pt>
                <c:pt idx="8">
                  <c:v>Manager</c:v>
                </c:pt>
              </c:strCache>
            </c:strRef>
          </c:cat>
          <c:val>
            <c:numRef>
              <c:f>'Pivot Table'!$J$45:$J$54</c:f>
              <c:numCache>
                <c:formatCode>_(* #,##0.0_);_(* \(#,##0.0\);_(* "-"??_);_(@_)</c:formatCode>
                <c:ptCount val="9"/>
                <c:pt idx="0">
                  <c:v>1.0602409638554218</c:v>
                </c:pt>
                <c:pt idx="1">
                  <c:v>1.2692307692307692</c:v>
                </c:pt>
                <c:pt idx="2">
                  <c:v>1.4208494208494209</c:v>
                </c:pt>
                <c:pt idx="3">
                  <c:v>1.5068493150684932</c:v>
                </c:pt>
                <c:pt idx="4">
                  <c:v>2.1172413793103448</c:v>
                </c:pt>
                <c:pt idx="5">
                  <c:v>2.4846625766871164</c:v>
                </c:pt>
                <c:pt idx="6">
                  <c:v>2.9694656488549618</c:v>
                </c:pt>
                <c:pt idx="7">
                  <c:v>3.1875</c:v>
                </c:pt>
                <c:pt idx="8">
                  <c:v>4.833333333333333</c:v>
                </c:pt>
              </c:numCache>
            </c:numRef>
          </c:val>
          <c:extLst>
            <c:ext xmlns:c16="http://schemas.microsoft.com/office/drawing/2014/chart" uri="{C3380CC4-5D6E-409C-BE32-E72D297353CC}">
              <c16:uniqueId val="{00000000-9982-47EB-AA1F-EFE0207FC4FF}"/>
            </c:ext>
          </c:extLst>
        </c:ser>
        <c:dLbls>
          <c:dLblPos val="outEnd"/>
          <c:showLegendKey val="0"/>
          <c:showVal val="1"/>
          <c:showCatName val="0"/>
          <c:showSerName val="0"/>
          <c:showPercent val="0"/>
          <c:showBubbleSize val="0"/>
        </c:dLbls>
        <c:gapWidth val="182"/>
        <c:axId val="715174911"/>
        <c:axId val="715182831"/>
      </c:barChart>
      <c:catAx>
        <c:axId val="715174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solidFill>
                <a:latin typeface="+mn-lt"/>
                <a:ea typeface="+mn-ea"/>
                <a:cs typeface="+mn-cs"/>
              </a:defRPr>
            </a:pPr>
            <a:endParaRPr lang="en-US"/>
          </a:p>
        </c:txPr>
        <c:crossAx val="715182831"/>
        <c:crosses val="autoZero"/>
        <c:auto val="1"/>
        <c:lblAlgn val="ctr"/>
        <c:lblOffset val="100"/>
        <c:noMultiLvlLbl val="0"/>
      </c:catAx>
      <c:valAx>
        <c:axId val="715182831"/>
        <c:scaling>
          <c:orientation val="minMax"/>
        </c:scaling>
        <c:delete val="1"/>
        <c:axPos val="b"/>
        <c:numFmt formatCode="_(* #,##0.0_);_(* \(#,##0.0\);_(* &quot;-&quot;??_);_(@_)" sourceLinked="1"/>
        <c:majorTickMark val="out"/>
        <c:minorTickMark val="none"/>
        <c:tickLblPos val="nextTo"/>
        <c:crossAx val="71517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Table!OverTime Rate by Job Role</c:name>
    <c:fmtId val="23"/>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a:solidFill>
                  <a:schemeClr val="accent1"/>
                </a:solidFill>
              </a:rPr>
              <a:t>Over</a:t>
            </a:r>
            <a:r>
              <a:rPr lang="en-US" sz="1200" b="1" baseline="0">
                <a:solidFill>
                  <a:schemeClr val="accent1"/>
                </a:solidFill>
              </a:rPr>
              <a:t>Time Rate by Job Role</a:t>
            </a:r>
            <a:endParaRPr lang="en-US" sz="1200" b="1">
              <a:solidFill>
                <a:schemeClr val="accent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67979002624672"/>
          <c:y val="0.17171277184784381"/>
          <c:w val="0.6495947197776748"/>
          <c:h val="0.77736111111111106"/>
        </c:manualLayout>
      </c:layout>
      <c:barChart>
        <c:barDir val="bar"/>
        <c:grouping val="clustered"/>
        <c:varyColors val="0"/>
        <c:ser>
          <c:idx val="0"/>
          <c:order val="0"/>
          <c:tx>
            <c:strRef>
              <c:f>'Pivot Table'!$J$57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Table'!$I$58:$I$67</c:f>
              <c:strCache>
                <c:ptCount val="9"/>
                <c:pt idx="0">
                  <c:v>Laboratory Technician</c:v>
                </c:pt>
                <c:pt idx="1">
                  <c:v>Human Resources</c:v>
                </c:pt>
                <c:pt idx="2">
                  <c:v>Manager</c:v>
                </c:pt>
                <c:pt idx="3">
                  <c:v>Manufacturing Director</c:v>
                </c:pt>
                <c:pt idx="4">
                  <c:v>Healthcare Representative</c:v>
                </c:pt>
                <c:pt idx="5">
                  <c:v>Research Director</c:v>
                </c:pt>
                <c:pt idx="6">
                  <c:v>Sales Executive</c:v>
                </c:pt>
                <c:pt idx="7">
                  <c:v>Sales Representative</c:v>
                </c:pt>
                <c:pt idx="8">
                  <c:v>Research Scientist</c:v>
                </c:pt>
              </c:strCache>
            </c:strRef>
          </c:cat>
          <c:val>
            <c:numRef>
              <c:f>'Pivot Table'!$J$58:$J$67</c:f>
              <c:numCache>
                <c:formatCode>0.0%</c:formatCode>
                <c:ptCount val="9"/>
                <c:pt idx="0">
                  <c:v>0.23938223938223938</c:v>
                </c:pt>
                <c:pt idx="1">
                  <c:v>0.25</c:v>
                </c:pt>
                <c:pt idx="2">
                  <c:v>0.26470588235294118</c:v>
                </c:pt>
                <c:pt idx="3">
                  <c:v>0.26896551724137929</c:v>
                </c:pt>
                <c:pt idx="4">
                  <c:v>0.28244274809160308</c:v>
                </c:pt>
                <c:pt idx="5">
                  <c:v>0.28749999999999998</c:v>
                </c:pt>
                <c:pt idx="6">
                  <c:v>0.28834355828220859</c:v>
                </c:pt>
                <c:pt idx="7">
                  <c:v>0.28915662650602408</c:v>
                </c:pt>
                <c:pt idx="8">
                  <c:v>0.3321917808219178</c:v>
                </c:pt>
              </c:numCache>
            </c:numRef>
          </c:val>
          <c:extLst>
            <c:ext xmlns:c16="http://schemas.microsoft.com/office/drawing/2014/chart" uri="{C3380CC4-5D6E-409C-BE32-E72D297353CC}">
              <c16:uniqueId val="{00000000-2586-472E-A86A-4364D9C34090}"/>
            </c:ext>
          </c:extLst>
        </c:ser>
        <c:dLbls>
          <c:dLblPos val="outEnd"/>
          <c:showLegendKey val="0"/>
          <c:showVal val="1"/>
          <c:showCatName val="0"/>
          <c:showSerName val="0"/>
          <c:showPercent val="0"/>
          <c:showBubbleSize val="0"/>
        </c:dLbls>
        <c:gapWidth val="182"/>
        <c:axId val="485136215"/>
        <c:axId val="485141615"/>
      </c:barChart>
      <c:catAx>
        <c:axId val="485136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solidFill>
                <a:latin typeface="+mn-lt"/>
                <a:ea typeface="+mn-ea"/>
                <a:cs typeface="+mn-cs"/>
              </a:defRPr>
            </a:pPr>
            <a:endParaRPr lang="en-US"/>
          </a:p>
        </c:txPr>
        <c:crossAx val="485141615"/>
        <c:crosses val="autoZero"/>
        <c:auto val="1"/>
        <c:lblAlgn val="ctr"/>
        <c:lblOffset val="100"/>
        <c:noMultiLvlLbl val="0"/>
      </c:catAx>
      <c:valAx>
        <c:axId val="485141615"/>
        <c:scaling>
          <c:orientation val="minMax"/>
        </c:scaling>
        <c:delete val="1"/>
        <c:axPos val="b"/>
        <c:numFmt formatCode="0.0%" sourceLinked="1"/>
        <c:majorTickMark val="none"/>
        <c:minorTickMark val="none"/>
        <c:tickLblPos val="nextTo"/>
        <c:crossAx val="485136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Table!Avg Training Times by Job Role</c:name>
    <c:fmtId val="23"/>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a:t>Avg Training Times by Job</a:t>
            </a:r>
            <a:r>
              <a:rPr lang="en-US" baseline="0"/>
              <a:t> Role</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7858358791168"/>
          <c:y val="0.17105771820983012"/>
          <c:w val="0.64698177940278823"/>
          <c:h val="0.76548073371906933"/>
        </c:manualLayout>
      </c:layout>
      <c:barChart>
        <c:barDir val="bar"/>
        <c:grouping val="clustered"/>
        <c:varyColors val="0"/>
        <c:ser>
          <c:idx val="0"/>
          <c:order val="0"/>
          <c:tx>
            <c:strRef>
              <c:f>'Pivot Table'!$J$18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Table'!$I$19:$I$28</c:f>
              <c:strCache>
                <c:ptCount val="9"/>
                <c:pt idx="0">
                  <c:v>Human Resources</c:v>
                </c:pt>
                <c:pt idx="1">
                  <c:v>Research Scientist</c:v>
                </c:pt>
                <c:pt idx="2">
                  <c:v>Manufacturing Director</c:v>
                </c:pt>
                <c:pt idx="3">
                  <c:v>Healthcare Representative</c:v>
                </c:pt>
                <c:pt idx="4">
                  <c:v>Research Director</c:v>
                </c:pt>
                <c:pt idx="5">
                  <c:v>Manager</c:v>
                </c:pt>
                <c:pt idx="6">
                  <c:v>Sales Executive</c:v>
                </c:pt>
                <c:pt idx="7">
                  <c:v>Laboratory Technician</c:v>
                </c:pt>
                <c:pt idx="8">
                  <c:v>Sales Representative</c:v>
                </c:pt>
              </c:strCache>
            </c:strRef>
          </c:cat>
          <c:val>
            <c:numRef>
              <c:f>'Pivot Table'!$J$19:$J$28</c:f>
              <c:numCache>
                <c:formatCode>_(* #,##0.0_);_(* \(#,##0.0\);_(* "-"??_);_(@_)</c:formatCode>
                <c:ptCount val="9"/>
                <c:pt idx="0">
                  <c:v>2.5576923076923075</c:v>
                </c:pt>
                <c:pt idx="1">
                  <c:v>2.6643835616438358</c:v>
                </c:pt>
                <c:pt idx="2">
                  <c:v>2.7448275862068967</c:v>
                </c:pt>
                <c:pt idx="3">
                  <c:v>2.7480916030534353</c:v>
                </c:pt>
                <c:pt idx="4">
                  <c:v>2.7749999999999999</c:v>
                </c:pt>
                <c:pt idx="5">
                  <c:v>2.8137254901960786</c:v>
                </c:pt>
                <c:pt idx="6">
                  <c:v>2.8312883435582821</c:v>
                </c:pt>
                <c:pt idx="7">
                  <c:v>2.9498069498069497</c:v>
                </c:pt>
                <c:pt idx="8">
                  <c:v>3.0120481927710845</c:v>
                </c:pt>
              </c:numCache>
            </c:numRef>
          </c:val>
          <c:extLst>
            <c:ext xmlns:c16="http://schemas.microsoft.com/office/drawing/2014/chart" uri="{C3380CC4-5D6E-409C-BE32-E72D297353CC}">
              <c16:uniqueId val="{00000000-520C-47E1-858F-B40806AE23BB}"/>
            </c:ext>
          </c:extLst>
        </c:ser>
        <c:dLbls>
          <c:dLblPos val="outEnd"/>
          <c:showLegendKey val="0"/>
          <c:showVal val="1"/>
          <c:showCatName val="0"/>
          <c:showSerName val="0"/>
          <c:showPercent val="0"/>
          <c:showBubbleSize val="0"/>
        </c:dLbls>
        <c:gapWidth val="182"/>
        <c:axId val="717821159"/>
        <c:axId val="717812879"/>
      </c:barChart>
      <c:catAx>
        <c:axId val="717821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solidFill>
                <a:latin typeface="+mn-lt"/>
                <a:ea typeface="+mn-ea"/>
                <a:cs typeface="+mn-cs"/>
              </a:defRPr>
            </a:pPr>
            <a:endParaRPr lang="en-US"/>
          </a:p>
        </c:txPr>
        <c:crossAx val="717812879"/>
        <c:crosses val="autoZero"/>
        <c:auto val="1"/>
        <c:lblAlgn val="ctr"/>
        <c:lblOffset val="100"/>
        <c:noMultiLvlLbl val="0"/>
      </c:catAx>
      <c:valAx>
        <c:axId val="717812879"/>
        <c:scaling>
          <c:orientation val="minMax"/>
        </c:scaling>
        <c:delete val="1"/>
        <c:axPos val="b"/>
        <c:numFmt formatCode="_(* #,##0.0_);_(* \(#,##0.0\);_(* &quot;-&quot;??_);_(@_)" sourceLinked="1"/>
        <c:majorTickMark val="none"/>
        <c:minorTickMark val="none"/>
        <c:tickLblPos val="nextTo"/>
        <c:crossAx val="717821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200" b="1">
                <a:solidFill>
                  <a:schemeClr val="accent1"/>
                </a:solidFill>
                <a:effectLst/>
              </a:rPr>
              <a:t>Attrition Rate by Job Role</a:t>
            </a:r>
            <a:endParaRPr lang="en-US" sz="1200" b="1" i="0" u="none" strike="noStrike" baseline="0">
              <a:solidFill>
                <a:schemeClr val="accent1"/>
              </a:solidFill>
              <a:latin typeface="Aptos Narrow" panose="02110004020202020204"/>
            </a:endParaRPr>
          </a:p>
        </c:rich>
      </c:tx>
      <c:layout>
        <c:manualLayout>
          <c:xMode val="edge"/>
          <c:yMode val="edge"/>
          <c:x val="3.050457148295143E-2"/>
          <c:y val="4.6153811210015744E-2"/>
        </c:manualLayout>
      </c:layout>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81728950824855E-2"/>
          <c:y val="6.8905913911331079E-2"/>
          <c:w val="0.88712111652428949"/>
          <c:h val="0.48994632802367655"/>
        </c:manualLayout>
      </c:layout>
      <c:barChart>
        <c:barDir val="col"/>
        <c:grouping val="clustered"/>
        <c:varyColors val="0"/>
        <c:ser>
          <c:idx val="0"/>
          <c:order val="0"/>
          <c:tx>
            <c:strRef>
              <c:f>'Pivot Table'!$E$56</c:f>
              <c:strCache>
                <c:ptCount val="1"/>
                <c:pt idx="0">
                  <c:v>Attrition Rate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Table'!$D$57:$D$65</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 Table'!$E$57:$E$65</c:f>
              <c:numCache>
                <c:formatCode>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1944-455D-9CDB-F633D4721A66}"/>
            </c:ext>
          </c:extLst>
        </c:ser>
        <c:dLbls>
          <c:dLblPos val="outEnd"/>
          <c:showLegendKey val="0"/>
          <c:showVal val="1"/>
          <c:showCatName val="0"/>
          <c:showSerName val="0"/>
          <c:showPercent val="0"/>
          <c:showBubbleSize val="0"/>
        </c:dLbls>
        <c:gapWidth val="100"/>
        <c:axId val="984220599"/>
        <c:axId val="984224919"/>
      </c:barChart>
      <c:catAx>
        <c:axId val="984220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baseline="0">
                <a:solidFill>
                  <a:schemeClr val="accent1"/>
                </a:solidFill>
                <a:latin typeface="+mn-lt"/>
                <a:ea typeface="+mn-ea"/>
                <a:cs typeface="+mn-cs"/>
              </a:defRPr>
            </a:pPr>
            <a:endParaRPr lang="en-US"/>
          </a:p>
        </c:txPr>
        <c:crossAx val="984224919"/>
        <c:crosses val="autoZero"/>
        <c:auto val="1"/>
        <c:lblAlgn val="ctr"/>
        <c:lblOffset val="100"/>
        <c:noMultiLvlLbl val="0"/>
      </c:catAx>
      <c:valAx>
        <c:axId val="984224919"/>
        <c:scaling>
          <c:orientation val="minMax"/>
        </c:scaling>
        <c:delete val="1"/>
        <c:axPos val="l"/>
        <c:numFmt formatCode="0%" sourceLinked="1"/>
        <c:majorTickMark val="out"/>
        <c:minorTickMark val="none"/>
        <c:tickLblPos val="nextTo"/>
        <c:crossAx val="984220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Table!PivotTable51</c:name>
    <c:fmtId val="28"/>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a:solidFill>
                  <a:schemeClr val="accent1"/>
                </a:solidFill>
              </a:rPr>
              <a:t>Performance</a:t>
            </a:r>
            <a:r>
              <a:rPr lang="en-US" sz="1200" b="1" baseline="0">
                <a:solidFill>
                  <a:schemeClr val="accent1"/>
                </a:solidFill>
              </a:rPr>
              <a:t> Rating by Job Role</a:t>
            </a:r>
            <a:endParaRPr lang="en-US" sz="1200" b="1">
              <a:solidFill>
                <a:schemeClr val="accent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16105818711965"/>
          <c:y val="0.17960356875456582"/>
          <c:w val="0.64988841528808983"/>
          <c:h val="0.75685062049277341"/>
        </c:manualLayout>
      </c:layout>
      <c:barChart>
        <c:barDir val="bar"/>
        <c:grouping val="clustered"/>
        <c:varyColors val="0"/>
        <c:ser>
          <c:idx val="0"/>
          <c:order val="0"/>
          <c:tx>
            <c:strRef>
              <c:f>'Pivot Table'!$J$82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Table'!$I$83:$I$92</c:f>
              <c:strCache>
                <c:ptCount val="9"/>
                <c:pt idx="0">
                  <c:v>Research Director</c:v>
                </c:pt>
                <c:pt idx="1">
                  <c:v>Sales Executive</c:v>
                </c:pt>
                <c:pt idx="2">
                  <c:v>Human Resources</c:v>
                </c:pt>
                <c:pt idx="3">
                  <c:v>Sales Representative</c:v>
                </c:pt>
                <c:pt idx="4">
                  <c:v>Healthcare Representative</c:v>
                </c:pt>
                <c:pt idx="5">
                  <c:v>Laboratory Technician</c:v>
                </c:pt>
                <c:pt idx="6">
                  <c:v>Research Scientist</c:v>
                </c:pt>
                <c:pt idx="7">
                  <c:v>Manufacturing Director</c:v>
                </c:pt>
                <c:pt idx="8">
                  <c:v>Manager</c:v>
                </c:pt>
              </c:strCache>
            </c:strRef>
          </c:cat>
          <c:val>
            <c:numRef>
              <c:f>'Pivot Table'!$J$83:$J$92</c:f>
              <c:numCache>
                <c:formatCode>_(* #,##0.00_);_(* \(#,##0.00\);_(* "-"??_);_(@_)</c:formatCode>
                <c:ptCount val="9"/>
                <c:pt idx="0">
                  <c:v>3.1</c:v>
                </c:pt>
                <c:pt idx="1">
                  <c:v>3.1257668711656441</c:v>
                </c:pt>
                <c:pt idx="2">
                  <c:v>3.1346153846153846</c:v>
                </c:pt>
                <c:pt idx="3">
                  <c:v>3.1445783132530121</c:v>
                </c:pt>
                <c:pt idx="4">
                  <c:v>3.1526717557251906</c:v>
                </c:pt>
                <c:pt idx="5">
                  <c:v>3.1621621621621623</c:v>
                </c:pt>
                <c:pt idx="6">
                  <c:v>3.1678082191780823</c:v>
                </c:pt>
                <c:pt idx="7">
                  <c:v>3.1862068965517243</c:v>
                </c:pt>
                <c:pt idx="8">
                  <c:v>3.1960784313725492</c:v>
                </c:pt>
              </c:numCache>
            </c:numRef>
          </c:val>
          <c:extLst>
            <c:ext xmlns:c16="http://schemas.microsoft.com/office/drawing/2014/chart" uri="{C3380CC4-5D6E-409C-BE32-E72D297353CC}">
              <c16:uniqueId val="{00000000-B42C-4A1C-9F79-D61087BC5BDD}"/>
            </c:ext>
          </c:extLst>
        </c:ser>
        <c:dLbls>
          <c:dLblPos val="outEnd"/>
          <c:showLegendKey val="0"/>
          <c:showVal val="1"/>
          <c:showCatName val="0"/>
          <c:showSerName val="0"/>
          <c:showPercent val="0"/>
          <c:showBubbleSize val="0"/>
        </c:dLbls>
        <c:gapWidth val="182"/>
        <c:axId val="444476399"/>
        <c:axId val="444475679"/>
      </c:barChart>
      <c:catAx>
        <c:axId val="44447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solidFill>
                <a:latin typeface="+mn-lt"/>
                <a:ea typeface="+mn-ea"/>
                <a:cs typeface="+mn-cs"/>
              </a:defRPr>
            </a:pPr>
            <a:endParaRPr lang="en-US"/>
          </a:p>
        </c:txPr>
        <c:crossAx val="444475679"/>
        <c:crosses val="autoZero"/>
        <c:auto val="1"/>
        <c:lblAlgn val="ctr"/>
        <c:lblOffset val="100"/>
        <c:noMultiLvlLbl val="0"/>
      </c:catAx>
      <c:valAx>
        <c:axId val="444475679"/>
        <c:scaling>
          <c:orientation val="minMax"/>
        </c:scaling>
        <c:delete val="1"/>
        <c:axPos val="b"/>
        <c:numFmt formatCode="_(* #,##0.00_);_(* \(#,##0.00\);_(* &quot;-&quot;??_);_(@_)" sourceLinked="1"/>
        <c:majorTickMark val="none"/>
        <c:minorTickMark val="none"/>
        <c:tickLblPos val="nextTo"/>
        <c:crossAx val="444476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Table!Attrition Rate By Gender</c:name>
    <c:fmtId val="23"/>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i="0" u="none" strike="noStrike" kern="1200" spc="0" baseline="0">
                <a:solidFill>
                  <a:schemeClr val="accent1"/>
                </a:solidFill>
              </a:rPr>
              <a:t>Attrition Rate By Gender</a:t>
            </a:r>
          </a:p>
        </c:rich>
      </c:tx>
      <c:layout>
        <c:manualLayout>
          <c:xMode val="edge"/>
          <c:yMode val="edge"/>
          <c:x val="0.20658355205599299"/>
          <c:y val="3.009259259259259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868328958880139"/>
              <c:y val="-2.136738116068824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803477690288713"/>
              <c:y val="-8.863371245261009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868328958880139"/>
              <c:y val="-2.136738116068824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803477690288713"/>
              <c:y val="-8.863371245261009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68AB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369A1"/>
                  </a:solidFill>
                  <a:latin typeface="+mn-lt"/>
                  <a:ea typeface="+mn-ea"/>
                  <a:cs typeface="+mn-cs"/>
                </a:defRPr>
              </a:pPr>
              <a:endParaRPr lang="en-US"/>
            </a:p>
          </c:txPr>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
      </c:pivotFmt>
    </c:pivotFmts>
    <c:plotArea>
      <c:layout>
        <c:manualLayout>
          <c:layoutTarget val="inner"/>
          <c:xMode val="edge"/>
          <c:yMode val="edge"/>
          <c:x val="2.1723062783914487E-2"/>
          <c:y val="0.21539260717410325"/>
          <c:w val="0.90850626093613296"/>
          <c:h val="0.67975630650335372"/>
        </c:manualLayout>
      </c:layout>
      <c:barChart>
        <c:barDir val="col"/>
        <c:grouping val="clustered"/>
        <c:varyColors val="0"/>
        <c:ser>
          <c:idx val="0"/>
          <c:order val="0"/>
          <c:tx>
            <c:strRef>
              <c:f>'Pivot Table'!$R$18</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F68AB6"/>
              </a:solidFill>
              <a:ln w="19050">
                <a:solidFill>
                  <a:schemeClr val="lt1"/>
                </a:solidFill>
              </a:ln>
              <a:effectLst/>
            </c:spPr>
            <c:extLst>
              <c:ext xmlns:c16="http://schemas.microsoft.com/office/drawing/2014/chart" uri="{C3380CC4-5D6E-409C-BE32-E72D297353CC}">
                <c16:uniqueId val="{00000001-E808-4E6A-A4EA-56E08E0903C5}"/>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E808-4E6A-A4EA-56E08E0903C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369A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808-4E6A-A4EA-56E08E0903C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808-4E6A-A4EA-56E08E0903C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Table'!$Q$19:$Q$21</c:f>
              <c:strCache>
                <c:ptCount val="2"/>
                <c:pt idx="0">
                  <c:v>Female</c:v>
                </c:pt>
                <c:pt idx="1">
                  <c:v>Male</c:v>
                </c:pt>
              </c:strCache>
            </c:strRef>
          </c:cat>
          <c:val>
            <c:numRef>
              <c:f>'Pivot Table'!$R$19:$R$21</c:f>
              <c:numCache>
                <c:formatCode>0%</c:formatCode>
                <c:ptCount val="2"/>
                <c:pt idx="0">
                  <c:v>0.14795918367346939</c:v>
                </c:pt>
                <c:pt idx="1">
                  <c:v>0.17006802721088435</c:v>
                </c:pt>
              </c:numCache>
            </c:numRef>
          </c:val>
          <c:extLst>
            <c:ext xmlns:c16="http://schemas.microsoft.com/office/drawing/2014/chart" uri="{C3380CC4-5D6E-409C-BE32-E72D297353CC}">
              <c16:uniqueId val="{00000004-E808-4E6A-A4EA-56E08E0903C5}"/>
            </c:ext>
          </c:extLst>
        </c:ser>
        <c:dLbls>
          <c:dLblPos val="outEnd"/>
          <c:showLegendKey val="0"/>
          <c:showVal val="1"/>
          <c:showCatName val="0"/>
          <c:showSerName val="0"/>
          <c:showPercent val="0"/>
          <c:showBubbleSize val="0"/>
        </c:dLbls>
        <c:gapWidth val="100"/>
        <c:axId val="729933855"/>
        <c:axId val="729933495"/>
      </c:barChart>
      <c:catAx>
        <c:axId val="729933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729933495"/>
        <c:crosses val="autoZero"/>
        <c:auto val="1"/>
        <c:lblAlgn val="ctr"/>
        <c:lblOffset val="100"/>
        <c:noMultiLvlLbl val="0"/>
      </c:catAx>
      <c:valAx>
        <c:axId val="729933495"/>
        <c:scaling>
          <c:orientation val="minMax"/>
        </c:scaling>
        <c:delete val="1"/>
        <c:axPos val="l"/>
        <c:numFmt formatCode="0%" sourceLinked="1"/>
        <c:majorTickMark val="out"/>
        <c:minorTickMark val="none"/>
        <c:tickLblPos val="nextTo"/>
        <c:crossAx val="72993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Table!Attrition Rate By Age Group</c:name>
    <c:fmtId val="2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156082"/>
                </a:solidFill>
                <a:latin typeface="+mn-lt"/>
                <a:ea typeface="+mn-ea"/>
                <a:cs typeface="+mn-cs"/>
              </a:defRPr>
            </a:pPr>
            <a:r>
              <a:rPr lang="en-US" sz="1200" b="1" i="0" u="none" strike="noStrike" kern="1200" spc="0" baseline="0">
                <a:solidFill>
                  <a:schemeClr val="accent1"/>
                </a:solidFill>
              </a:rPr>
              <a:t>Attrition Rate By Age Group</a:t>
            </a:r>
          </a:p>
        </c:rich>
      </c:tx>
      <c:layout>
        <c:manualLayout>
          <c:xMode val="edge"/>
          <c:yMode val="edge"/>
          <c:x val="0.23500953275026942"/>
          <c:y val="3.461537413223073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Table'!$Q$24:$Q$29</c:f>
              <c:strCache>
                <c:ptCount val="5"/>
                <c:pt idx="0">
                  <c:v>18-25</c:v>
                </c:pt>
                <c:pt idx="1">
                  <c:v>26-35</c:v>
                </c:pt>
                <c:pt idx="2">
                  <c:v>36-45</c:v>
                </c:pt>
                <c:pt idx="3">
                  <c:v>46-55</c:v>
                </c:pt>
                <c:pt idx="4">
                  <c:v>55+</c:v>
                </c:pt>
              </c:strCache>
            </c:strRef>
          </c:cat>
          <c:val>
            <c:numRef>
              <c:f>'Pivot Table'!$R$24:$R$29</c:f>
              <c:numCache>
                <c:formatCode>0%</c:formatCode>
                <c:ptCount val="5"/>
                <c:pt idx="0">
                  <c:v>0.35772357723577236</c:v>
                </c:pt>
                <c:pt idx="1">
                  <c:v>0.19141914191419143</c:v>
                </c:pt>
                <c:pt idx="2">
                  <c:v>9.1880341880341887E-2</c:v>
                </c:pt>
                <c:pt idx="3">
                  <c:v>0.11504424778761062</c:v>
                </c:pt>
                <c:pt idx="4">
                  <c:v>0.1702127659574468</c:v>
                </c:pt>
              </c:numCache>
            </c:numRef>
          </c:val>
          <c:extLst>
            <c:ext xmlns:c16="http://schemas.microsoft.com/office/drawing/2014/chart" uri="{C3380CC4-5D6E-409C-BE32-E72D297353CC}">
              <c16:uniqueId val="{00000008-7453-4493-901B-871DC786EFFD}"/>
            </c:ext>
          </c:extLst>
        </c:ser>
        <c:dLbls>
          <c:dLblPos val="outEnd"/>
          <c:showLegendKey val="0"/>
          <c:showVal val="1"/>
          <c:showCatName val="0"/>
          <c:showSerName val="0"/>
          <c:showPercent val="0"/>
          <c:showBubbleSize val="0"/>
        </c:dLbls>
        <c:gapWidth val="212"/>
        <c:overlap val="-52"/>
        <c:axId val="485143415"/>
        <c:axId val="485136575"/>
      </c:barChart>
      <c:catAx>
        <c:axId val="485143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485136575"/>
        <c:crosses val="autoZero"/>
        <c:auto val="1"/>
        <c:lblAlgn val="ctr"/>
        <c:lblOffset val="100"/>
        <c:noMultiLvlLbl val="0"/>
      </c:catAx>
      <c:valAx>
        <c:axId val="485136575"/>
        <c:scaling>
          <c:orientation val="minMax"/>
        </c:scaling>
        <c:delete val="1"/>
        <c:axPos val="l"/>
        <c:numFmt formatCode="0%" sourceLinked="1"/>
        <c:majorTickMark val="none"/>
        <c:minorTickMark val="none"/>
        <c:tickLblPos val="nextTo"/>
        <c:crossAx val="485143415"/>
        <c:crosses val="autoZero"/>
        <c:crossBetween val="between"/>
      </c:valAx>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i="0" u="none" strike="noStrike" baseline="0"/>
              <a:t>Headcount &amp; Attrition Rate by Years with Manager</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lotArea>
      <c:layout/>
      <c:barChart>
        <c:barDir val="col"/>
        <c:grouping val="clustered"/>
        <c:varyColors val="0"/>
        <c:ser>
          <c:idx val="0"/>
          <c:order val="0"/>
          <c:tx>
            <c:strRef>
              <c:f>'Pivot Table'!$V$47</c:f>
              <c:strCache>
                <c:ptCount val="1"/>
                <c:pt idx="0">
                  <c:v>Count of YearsWithCurrManager</c:v>
                </c:pt>
              </c:strCache>
            </c:strRef>
          </c:tx>
          <c:spPr>
            <a:solidFill>
              <a:schemeClr val="accent1"/>
            </a:solidFill>
            <a:ln>
              <a:noFill/>
            </a:ln>
            <a:effectLst/>
          </c:spPr>
          <c:invertIfNegative val="0"/>
          <c:cat>
            <c:strRef>
              <c:f>'Pivot Table'!$U$48:$U$51</c:f>
              <c:strCache>
                <c:ptCount val="4"/>
                <c:pt idx="0">
                  <c:v>Under 1 Y</c:v>
                </c:pt>
                <c:pt idx="1">
                  <c:v>1-4 Y</c:v>
                </c:pt>
                <c:pt idx="2">
                  <c:v>5-10 Y</c:v>
                </c:pt>
                <c:pt idx="3">
                  <c:v>11+ Y</c:v>
                </c:pt>
              </c:strCache>
            </c:strRef>
          </c:cat>
          <c:val>
            <c:numRef>
              <c:f>'Pivot Table'!$V$48:$V$51</c:f>
              <c:numCache>
                <c:formatCode>General</c:formatCode>
                <c:ptCount val="4"/>
                <c:pt idx="0">
                  <c:v>385</c:v>
                </c:pt>
                <c:pt idx="1">
                  <c:v>560</c:v>
                </c:pt>
                <c:pt idx="2">
                  <c:v>455</c:v>
                </c:pt>
                <c:pt idx="3">
                  <c:v>70</c:v>
                </c:pt>
              </c:numCache>
            </c:numRef>
          </c:val>
          <c:extLst>
            <c:ext xmlns:c16="http://schemas.microsoft.com/office/drawing/2014/chart" uri="{C3380CC4-5D6E-409C-BE32-E72D297353CC}">
              <c16:uniqueId val="{00000000-A41A-4C47-AD13-87F7DFD3FF2B}"/>
            </c:ext>
          </c:extLst>
        </c:ser>
        <c:dLbls>
          <c:showLegendKey val="0"/>
          <c:showVal val="0"/>
          <c:showCatName val="0"/>
          <c:showSerName val="0"/>
          <c:showPercent val="0"/>
          <c:showBubbleSize val="0"/>
        </c:dLbls>
        <c:gapWidth val="219"/>
        <c:overlap val="-27"/>
        <c:axId val="487336351"/>
        <c:axId val="487335271"/>
      </c:barChart>
      <c:lineChart>
        <c:grouping val="standard"/>
        <c:varyColors val="0"/>
        <c:ser>
          <c:idx val="1"/>
          <c:order val="1"/>
          <c:tx>
            <c:strRef>
              <c:f>'Pivot Table'!$W$47</c:f>
              <c:strCache>
                <c:ptCount val="1"/>
                <c:pt idx="0">
                  <c:v>Attrition Rate</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cat>
            <c:strRef>
              <c:f>'Pivot Table'!$U$48:$U$51</c:f>
              <c:strCache>
                <c:ptCount val="4"/>
                <c:pt idx="0">
                  <c:v>Under 1 Y</c:v>
                </c:pt>
                <c:pt idx="1">
                  <c:v>1-4 Y</c:v>
                </c:pt>
                <c:pt idx="2">
                  <c:v>5-10 Y</c:v>
                </c:pt>
                <c:pt idx="3">
                  <c:v>11+ Y</c:v>
                </c:pt>
              </c:strCache>
            </c:strRef>
          </c:cat>
          <c:val>
            <c:numRef>
              <c:f>'Pivot Table'!$W$48:$W$51</c:f>
              <c:numCache>
                <c:formatCode>0%</c:formatCode>
                <c:ptCount val="4"/>
                <c:pt idx="0">
                  <c:v>0.26493506493506491</c:v>
                </c:pt>
                <c:pt idx="1">
                  <c:v>0.13750000000000001</c:v>
                </c:pt>
                <c:pt idx="2">
                  <c:v>0.12087912087912088</c:v>
                </c:pt>
                <c:pt idx="3">
                  <c:v>4.2857142857142858E-2</c:v>
                </c:pt>
              </c:numCache>
            </c:numRef>
          </c:val>
          <c:smooth val="0"/>
          <c:extLst>
            <c:ext xmlns:c16="http://schemas.microsoft.com/office/drawing/2014/chart" uri="{C3380CC4-5D6E-409C-BE32-E72D297353CC}">
              <c16:uniqueId val="{00000001-A41A-4C47-AD13-87F7DFD3FF2B}"/>
            </c:ext>
          </c:extLst>
        </c:ser>
        <c:dLbls>
          <c:showLegendKey val="0"/>
          <c:showVal val="0"/>
          <c:showCatName val="0"/>
          <c:showSerName val="0"/>
          <c:showPercent val="0"/>
          <c:showBubbleSize val="0"/>
        </c:dLbls>
        <c:marker val="1"/>
        <c:smooth val="0"/>
        <c:axId val="487338151"/>
        <c:axId val="487339951"/>
      </c:lineChart>
      <c:catAx>
        <c:axId val="4873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487335271"/>
        <c:crosses val="autoZero"/>
        <c:auto val="1"/>
        <c:lblAlgn val="ctr"/>
        <c:lblOffset val="100"/>
        <c:noMultiLvlLbl val="0"/>
      </c:catAx>
      <c:valAx>
        <c:axId val="4873352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487336351"/>
        <c:crosses val="autoZero"/>
        <c:crossBetween val="between"/>
      </c:valAx>
      <c:valAx>
        <c:axId val="48733995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487338151"/>
        <c:crosses val="max"/>
        <c:crossBetween val="between"/>
      </c:valAx>
      <c:catAx>
        <c:axId val="487338151"/>
        <c:scaling>
          <c:orientation val="minMax"/>
        </c:scaling>
        <c:delete val="1"/>
        <c:axPos val="b"/>
        <c:numFmt formatCode="General" sourceLinked="1"/>
        <c:majorTickMark val="none"/>
        <c:minorTickMark val="none"/>
        <c:tickLblPos val="nextTo"/>
        <c:crossAx val="487339951"/>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Table!Attrition Rate by Salary Hike</c:name>
    <c:fmtId val="21"/>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i="0" u="none" strike="noStrike" baseline="0"/>
              <a:t>Attrition Rate by Merit Increase</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Table'!$Q$56:$Q$60</c:f>
              <c:strCache>
                <c:ptCount val="4"/>
                <c:pt idx="0">
                  <c:v>11-12%</c:v>
                </c:pt>
                <c:pt idx="1">
                  <c:v>13-15%</c:v>
                </c:pt>
                <c:pt idx="2">
                  <c:v>16-20%</c:v>
                </c:pt>
                <c:pt idx="3">
                  <c:v>20%+</c:v>
                </c:pt>
              </c:strCache>
            </c:strRef>
          </c:cat>
          <c:val>
            <c:numRef>
              <c:f>'Pivot Table'!$R$56:$R$60</c:f>
              <c:numCache>
                <c:formatCode>0.0%</c:formatCode>
                <c:ptCount val="4"/>
                <c:pt idx="0">
                  <c:v>0.18137254901960784</c:v>
                </c:pt>
                <c:pt idx="1">
                  <c:v>0.14872798434442269</c:v>
                </c:pt>
                <c:pt idx="2">
                  <c:v>0.15</c:v>
                </c:pt>
                <c:pt idx="3">
                  <c:v>0.17543859649122806</c:v>
                </c:pt>
              </c:numCache>
            </c:numRef>
          </c:val>
          <c:extLst>
            <c:ext xmlns:c16="http://schemas.microsoft.com/office/drawing/2014/chart" uri="{C3380CC4-5D6E-409C-BE32-E72D297353CC}">
              <c16:uniqueId val="{00000000-206F-4F20-8BAC-7ACF3A96CD1C}"/>
            </c:ext>
          </c:extLst>
        </c:ser>
        <c:dLbls>
          <c:dLblPos val="outEnd"/>
          <c:showLegendKey val="0"/>
          <c:showVal val="1"/>
          <c:showCatName val="0"/>
          <c:showSerName val="0"/>
          <c:showPercent val="0"/>
          <c:showBubbleSize val="0"/>
        </c:dLbls>
        <c:gapWidth val="219"/>
        <c:overlap val="-27"/>
        <c:axId val="725772935"/>
        <c:axId val="725766095"/>
      </c:barChart>
      <c:catAx>
        <c:axId val="725772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725766095"/>
        <c:crosses val="autoZero"/>
        <c:auto val="1"/>
        <c:lblAlgn val="ctr"/>
        <c:lblOffset val="100"/>
        <c:noMultiLvlLbl val="0"/>
      </c:catAx>
      <c:valAx>
        <c:axId val="725766095"/>
        <c:scaling>
          <c:orientation val="minMax"/>
        </c:scaling>
        <c:delete val="1"/>
        <c:axPos val="l"/>
        <c:numFmt formatCode="0.0%" sourceLinked="1"/>
        <c:majorTickMark val="none"/>
        <c:minorTickMark val="none"/>
        <c:tickLblPos val="nextTo"/>
        <c:crossAx val="725772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Table!Attrition Rate by Stock Option Level</c:name>
    <c:fmtId val="21"/>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i="0" u="none" strike="noStrike" baseline="0"/>
              <a:t>Attrition Rate by Stock Option Level</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43055555555552E-2"/>
          <c:y val="0.16001157407407404"/>
          <c:w val="0.90451388888888884"/>
          <c:h val="0.70620215441819778"/>
        </c:manualLayout>
      </c:layout>
      <c:barChart>
        <c:barDir val="col"/>
        <c:grouping val="clustered"/>
        <c:varyColors val="0"/>
        <c:ser>
          <c:idx val="0"/>
          <c:order val="0"/>
          <c:tx>
            <c:strRef>
              <c:f>'Pivot Table'!$R$70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Table'!$Q$71:$Q$75</c:f>
              <c:strCache>
                <c:ptCount val="4"/>
                <c:pt idx="0">
                  <c:v>0</c:v>
                </c:pt>
                <c:pt idx="1">
                  <c:v>1</c:v>
                </c:pt>
                <c:pt idx="2">
                  <c:v>2</c:v>
                </c:pt>
                <c:pt idx="3">
                  <c:v>3</c:v>
                </c:pt>
              </c:strCache>
            </c:strRef>
          </c:cat>
          <c:val>
            <c:numRef>
              <c:f>'Pivot Table'!$R$71:$R$75</c:f>
              <c:numCache>
                <c:formatCode>0.0%</c:formatCode>
                <c:ptCount val="4"/>
                <c:pt idx="0">
                  <c:v>0.24405705229793978</c:v>
                </c:pt>
                <c:pt idx="1">
                  <c:v>9.3959731543624164E-2</c:v>
                </c:pt>
                <c:pt idx="2">
                  <c:v>7.5949367088607597E-2</c:v>
                </c:pt>
                <c:pt idx="3">
                  <c:v>0.17647058823529413</c:v>
                </c:pt>
              </c:numCache>
            </c:numRef>
          </c:val>
          <c:extLst>
            <c:ext xmlns:c16="http://schemas.microsoft.com/office/drawing/2014/chart" uri="{C3380CC4-5D6E-409C-BE32-E72D297353CC}">
              <c16:uniqueId val="{00000000-E2C2-4865-A6AC-99E72B988490}"/>
            </c:ext>
          </c:extLst>
        </c:ser>
        <c:dLbls>
          <c:dLblPos val="outEnd"/>
          <c:showLegendKey val="0"/>
          <c:showVal val="1"/>
          <c:showCatName val="0"/>
          <c:showSerName val="0"/>
          <c:showPercent val="0"/>
          <c:showBubbleSize val="0"/>
        </c:dLbls>
        <c:gapWidth val="219"/>
        <c:overlap val="-27"/>
        <c:axId val="492505319"/>
        <c:axId val="492509639"/>
      </c:barChart>
      <c:catAx>
        <c:axId val="492505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492509639"/>
        <c:crosses val="autoZero"/>
        <c:auto val="1"/>
        <c:lblAlgn val="ctr"/>
        <c:lblOffset val="100"/>
        <c:noMultiLvlLbl val="0"/>
      </c:catAx>
      <c:valAx>
        <c:axId val="492509639"/>
        <c:scaling>
          <c:orientation val="minMax"/>
        </c:scaling>
        <c:delete val="1"/>
        <c:axPos val="l"/>
        <c:numFmt formatCode="0.0%" sourceLinked="1"/>
        <c:majorTickMark val="none"/>
        <c:minorTickMark val="none"/>
        <c:tickLblPos val="nextTo"/>
        <c:crossAx val="492505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Table!Attrition Rate by Salary Range </c:name>
    <c:fmtId val="23"/>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i="0" u="none" strike="noStrike" kern="1200" spc="0" baseline="0">
                <a:solidFill>
                  <a:schemeClr val="accent1"/>
                </a:solidFill>
                <a:latin typeface="+mn-lt"/>
              </a:rPr>
              <a:t>Attrition Rate by Salary Range </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43055555555552E-2"/>
          <c:y val="0.15422453703703701"/>
          <c:w val="0.90451388888888884"/>
          <c:h val="0.71198919145523476"/>
        </c:manualLayout>
      </c:layout>
      <c:barChart>
        <c:barDir val="col"/>
        <c:grouping val="clustered"/>
        <c:varyColors val="0"/>
        <c:ser>
          <c:idx val="0"/>
          <c:order val="0"/>
          <c:tx>
            <c:strRef>
              <c:f>'Pivot Table'!$R$32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Table'!$Q$33:$Q$37</c:f>
              <c:strCache>
                <c:ptCount val="4"/>
                <c:pt idx="0">
                  <c:v>Upto 5k</c:v>
                </c:pt>
                <c:pt idx="1">
                  <c:v>5k-10k</c:v>
                </c:pt>
                <c:pt idx="2">
                  <c:v>10k-15k</c:v>
                </c:pt>
                <c:pt idx="3">
                  <c:v>15k+</c:v>
                </c:pt>
              </c:strCache>
            </c:strRef>
          </c:cat>
          <c:val>
            <c:numRef>
              <c:f>'Pivot Table'!$R$33:$R$37</c:f>
              <c:numCache>
                <c:formatCode>0%</c:formatCode>
                <c:ptCount val="4"/>
                <c:pt idx="0">
                  <c:v>0.21762349799732977</c:v>
                </c:pt>
                <c:pt idx="1">
                  <c:v>0.11136363636363636</c:v>
                </c:pt>
                <c:pt idx="2">
                  <c:v>0.13513513513513514</c:v>
                </c:pt>
                <c:pt idx="3">
                  <c:v>3.7593984962406013E-2</c:v>
                </c:pt>
              </c:numCache>
            </c:numRef>
          </c:val>
          <c:extLst>
            <c:ext xmlns:c16="http://schemas.microsoft.com/office/drawing/2014/chart" uri="{C3380CC4-5D6E-409C-BE32-E72D297353CC}">
              <c16:uniqueId val="{00000000-ACD7-4867-ACDA-30D2D5ABC7A7}"/>
            </c:ext>
          </c:extLst>
        </c:ser>
        <c:dLbls>
          <c:dLblPos val="outEnd"/>
          <c:showLegendKey val="0"/>
          <c:showVal val="1"/>
          <c:showCatName val="0"/>
          <c:showSerName val="0"/>
          <c:showPercent val="0"/>
          <c:showBubbleSize val="0"/>
        </c:dLbls>
        <c:gapWidth val="219"/>
        <c:overlap val="-27"/>
        <c:axId val="796160183"/>
        <c:axId val="796155503"/>
      </c:barChart>
      <c:catAx>
        <c:axId val="796160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796155503"/>
        <c:crosses val="autoZero"/>
        <c:auto val="1"/>
        <c:lblAlgn val="ctr"/>
        <c:lblOffset val="100"/>
        <c:noMultiLvlLbl val="0"/>
      </c:catAx>
      <c:valAx>
        <c:axId val="796155503"/>
        <c:scaling>
          <c:orientation val="minMax"/>
        </c:scaling>
        <c:delete val="1"/>
        <c:axPos val="l"/>
        <c:numFmt formatCode="0%" sourceLinked="1"/>
        <c:majorTickMark val="none"/>
        <c:minorTickMark val="none"/>
        <c:tickLblPos val="nextTo"/>
        <c:crossAx val="796160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Table!Attrition Rate by MaritalStatus</c:name>
    <c:fmtId val="23"/>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i="0" baseline="0">
                <a:effectLst/>
              </a:rPr>
              <a:t>Attrition Rate by MaritalStatus</a:t>
            </a:r>
            <a:endParaRPr lang="en-US" sz="1200">
              <a:effectLst/>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0022818995351"/>
          <c:y val="0.19990378561363245"/>
          <c:w val="0.71844329330155787"/>
          <c:h val="0.73663469514394453"/>
        </c:manualLayout>
      </c:layout>
      <c:barChart>
        <c:barDir val="bar"/>
        <c:grouping val="clustered"/>
        <c:varyColors val="0"/>
        <c:ser>
          <c:idx val="0"/>
          <c:order val="0"/>
          <c:tx>
            <c:strRef>
              <c:f>'Pivot Table'!$R$63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Table'!$Q$64:$Q$67</c:f>
              <c:strCache>
                <c:ptCount val="3"/>
                <c:pt idx="0">
                  <c:v>Divorced</c:v>
                </c:pt>
                <c:pt idx="1">
                  <c:v>Married</c:v>
                </c:pt>
                <c:pt idx="2">
                  <c:v>Single</c:v>
                </c:pt>
              </c:strCache>
            </c:strRef>
          </c:cat>
          <c:val>
            <c:numRef>
              <c:f>'Pivot Table'!$R$64:$R$67</c:f>
              <c:numCache>
                <c:formatCode>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0-CEC0-436F-A66B-D654E1F6C78E}"/>
            </c:ext>
          </c:extLst>
        </c:ser>
        <c:dLbls>
          <c:dLblPos val="outEnd"/>
          <c:showLegendKey val="0"/>
          <c:showVal val="1"/>
          <c:showCatName val="0"/>
          <c:showSerName val="0"/>
          <c:showPercent val="0"/>
          <c:showBubbleSize val="0"/>
        </c:dLbls>
        <c:gapWidth val="219"/>
        <c:axId val="979784599"/>
        <c:axId val="979788559"/>
      </c:barChart>
      <c:catAx>
        <c:axId val="979784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979788559"/>
        <c:crosses val="autoZero"/>
        <c:auto val="1"/>
        <c:lblAlgn val="ctr"/>
        <c:lblOffset val="100"/>
        <c:noMultiLvlLbl val="0"/>
      </c:catAx>
      <c:valAx>
        <c:axId val="979788559"/>
        <c:scaling>
          <c:orientation val="minMax"/>
        </c:scaling>
        <c:delete val="1"/>
        <c:axPos val="b"/>
        <c:numFmt formatCode="0.0%" sourceLinked="1"/>
        <c:majorTickMark val="none"/>
        <c:minorTickMark val="none"/>
        <c:tickLblPos val="nextTo"/>
        <c:crossAx val="979784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Analytics.xlsx]Pivot Table!Attrition Rate  by Distance</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rgbClr val="156082"/>
                </a:solidFill>
                <a:latin typeface="+mn-lt"/>
                <a:ea typeface="+mn-ea"/>
                <a:cs typeface="+mn-cs"/>
              </a:defRPr>
            </a:pPr>
            <a:r>
              <a:rPr lang="en-US" sz="1200" b="1" i="0" baseline="0">
                <a:effectLst/>
              </a:rPr>
              <a:t>Attrition Rate  by Distance</a:t>
            </a:r>
            <a:endParaRPr lang="en-US" sz="12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rgbClr val="15608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Table'!$Q$41:$Q$44</c:f>
              <c:strCache>
                <c:ptCount val="3"/>
                <c:pt idx="0">
                  <c:v>0-5</c:v>
                </c:pt>
                <c:pt idx="1">
                  <c:v>6-15</c:v>
                </c:pt>
                <c:pt idx="2">
                  <c:v>16+</c:v>
                </c:pt>
              </c:strCache>
            </c:strRef>
          </c:cat>
          <c:val>
            <c:numRef>
              <c:f>'Pivot Table'!$R$41:$R$44</c:f>
              <c:numCache>
                <c:formatCode>0%</c:formatCode>
                <c:ptCount val="3"/>
                <c:pt idx="0">
                  <c:v>0.13765822784810128</c:v>
                </c:pt>
                <c:pt idx="1">
                  <c:v>0.16110019646365423</c:v>
                </c:pt>
                <c:pt idx="2">
                  <c:v>0.20668693009118541</c:v>
                </c:pt>
              </c:numCache>
            </c:numRef>
          </c:val>
          <c:extLst>
            <c:ext xmlns:c16="http://schemas.microsoft.com/office/drawing/2014/chart" uri="{C3380CC4-5D6E-409C-BE32-E72D297353CC}">
              <c16:uniqueId val="{00000000-78C3-460D-AEB4-A176B4181A04}"/>
            </c:ext>
          </c:extLst>
        </c:ser>
        <c:dLbls>
          <c:dLblPos val="outEnd"/>
          <c:showLegendKey val="0"/>
          <c:showVal val="1"/>
          <c:showCatName val="0"/>
          <c:showSerName val="0"/>
          <c:showPercent val="0"/>
          <c:showBubbleSize val="0"/>
        </c:dLbls>
        <c:gapWidth val="219"/>
        <c:axId val="715151511"/>
        <c:axId val="715152951"/>
      </c:barChart>
      <c:catAx>
        <c:axId val="715151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715152951"/>
        <c:crosses val="autoZero"/>
        <c:auto val="1"/>
        <c:lblAlgn val="ctr"/>
        <c:lblOffset val="100"/>
        <c:noMultiLvlLbl val="0"/>
      </c:catAx>
      <c:valAx>
        <c:axId val="715152951"/>
        <c:scaling>
          <c:orientation val="minMax"/>
        </c:scaling>
        <c:delete val="1"/>
        <c:axPos val="b"/>
        <c:numFmt formatCode="0%" sourceLinked="1"/>
        <c:majorTickMark val="none"/>
        <c:minorTickMark val="none"/>
        <c:tickLblPos val="nextTo"/>
        <c:crossAx val="715151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rtl="0">
              <a:defRPr sz="1200">
                <a:solidFill>
                  <a:schemeClr val="accent1"/>
                </a:solidFill>
              </a:defRPr>
            </a:pPr>
            <a:r>
              <a:rPr lang="en-US" sz="1200" b="1" i="0" baseline="0">
                <a:solidFill>
                  <a:schemeClr val="accent1"/>
                </a:solidFill>
                <a:effectLst/>
              </a:rPr>
              <a:t>Headcount Per Job Role</a:t>
            </a:r>
            <a:endParaRPr lang="en-US" sz="1200">
              <a:solidFill>
                <a:schemeClr val="accent1"/>
              </a:solidFill>
              <a:effectLst/>
            </a:endParaRPr>
          </a:p>
        </cx:rich>
      </cx:tx>
    </cx:title>
    <cx:plotArea>
      <cx:plotAreaRegion>
        <cx:series layoutId="treemap" uniqueId="{F2E9B977-4CFD-4ECA-BF74-B4C4A1FEE3EC}">
          <cx:tx>
            <cx:txData>
              <cx:f>_xlchart.v1.1</cx:f>
              <cx:v>Emp</cx:v>
            </cx:txData>
          </cx:tx>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b="0">
                      <a:solidFill>
                        <a:schemeClr val="accent1"/>
                      </a:solidFill>
                    </a:defRPr>
                  </a:pPr>
                  <a:r>
                    <a:rPr lang="en-US" sz="900" b="0" i="0" u="none" strike="noStrike" baseline="0">
                      <a:solidFill>
                        <a:schemeClr val="accent1"/>
                      </a:solidFill>
                      <a:latin typeface="Aptos Narrow" panose="02110004020202020204"/>
                    </a:rPr>
                    <a:t>Healthcare Representative
131</a:t>
                  </a:r>
                </a:p>
              </cx:txPr>
            </cx:dataLabel>
            <cx:dataLabel idx="7">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Aptos Narrow" panose="02110004020202020204"/>
                    </a:rPr>
                    <a:t>Sales Executive
326</a:t>
                  </a:r>
                </a:p>
              </cx:txPr>
            </cx:dataLabel>
            <cx:dataLabel idx="8">
              <cx:txPr>
                <a:bodyPr spcFirstLastPara="1" vertOverflow="ellipsis" horzOverflow="overflow" wrap="square" lIns="0" tIns="0" rIns="0" bIns="0" anchor="ctr" anchorCtr="1"/>
                <a:lstStyle/>
                <a:p>
                  <a:pPr algn="ctr" rtl="0">
                    <a:defRPr b="0">
                      <a:solidFill>
                        <a:schemeClr val="bg1"/>
                      </a:solidFill>
                    </a:defRPr>
                  </a:pPr>
                  <a:r>
                    <a:rPr lang="en-US" sz="900" b="0" i="0" u="none" strike="noStrike" baseline="0">
                      <a:solidFill>
                        <a:schemeClr val="bg1"/>
                      </a:solidFill>
                      <a:latin typeface="Aptos Narrow" panose="02110004020202020204"/>
                    </a:rPr>
                    <a:t>Sales Representative
83</a:t>
                  </a:r>
                </a:p>
              </cx:txPr>
            </cx:dataLabel>
          </cx:dataLabels>
          <cx:dataId val="0"/>
          <cx:layoutPr>
            <cx:parentLabelLayout val="none"/>
          </cx:layoutPr>
        </cx:series>
      </cx:plotAreaRegion>
    </cx:plotArea>
  </cx:chart>
  <cx:spPr>
    <a:noFill/>
    <a:ln cap="rnd">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Overview!A1"/><Relationship Id="rId7" Type="http://schemas.openxmlformats.org/officeDocument/2006/relationships/chart" Target="../charts/chart2.xml"/><Relationship Id="rId2" Type="http://schemas.openxmlformats.org/officeDocument/2006/relationships/hyperlink" Target="#Recommendations!A1"/><Relationship Id="rId1" Type="http://schemas.openxmlformats.org/officeDocument/2006/relationships/hyperlink" Target="#Attrition!A1"/><Relationship Id="rId6" Type="http://schemas.openxmlformats.org/officeDocument/2006/relationships/chart" Target="../charts/chart1.xml"/><Relationship Id="rId11" Type="http://schemas.openxmlformats.org/officeDocument/2006/relationships/chart" Target="../charts/chart5.xml"/><Relationship Id="rId5" Type="http://schemas.openxmlformats.org/officeDocument/2006/relationships/image" Target="../media/image1.png"/><Relationship Id="rId10" Type="http://schemas.microsoft.com/office/2014/relationships/chartEx" Target="../charts/chartEx1.xml"/><Relationship Id="rId4" Type="http://schemas.openxmlformats.org/officeDocument/2006/relationships/hyperlink" Target="#Departments!A1"/><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Overview!A1"/><Relationship Id="rId7" Type="http://schemas.openxmlformats.org/officeDocument/2006/relationships/chart" Target="../charts/chart7.xml"/><Relationship Id="rId2" Type="http://schemas.openxmlformats.org/officeDocument/2006/relationships/hyperlink" Target="#Recommendations!A1"/><Relationship Id="rId1" Type="http://schemas.openxmlformats.org/officeDocument/2006/relationships/hyperlink" Target="#Attrition!A1"/><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image" Target="../media/image1.png"/><Relationship Id="rId10" Type="http://schemas.openxmlformats.org/officeDocument/2006/relationships/chart" Target="../charts/chart10.xml"/><Relationship Id="rId4" Type="http://schemas.openxmlformats.org/officeDocument/2006/relationships/hyperlink" Target="#Departments!A1"/><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3" Type="http://schemas.openxmlformats.org/officeDocument/2006/relationships/hyperlink" Target="#Overview!A1"/><Relationship Id="rId7" Type="http://schemas.openxmlformats.org/officeDocument/2006/relationships/chart" Target="../charts/chart13.xml"/><Relationship Id="rId12" Type="http://schemas.openxmlformats.org/officeDocument/2006/relationships/chart" Target="../charts/chart18.xml"/><Relationship Id="rId2" Type="http://schemas.openxmlformats.org/officeDocument/2006/relationships/hyperlink" Target="#Recommendations!A1"/><Relationship Id="rId1" Type="http://schemas.openxmlformats.org/officeDocument/2006/relationships/hyperlink" Target="#Attrition!A1"/><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image" Target="../media/image1.png"/><Relationship Id="rId10" Type="http://schemas.openxmlformats.org/officeDocument/2006/relationships/chart" Target="../charts/chart16.xml"/><Relationship Id="rId4" Type="http://schemas.openxmlformats.org/officeDocument/2006/relationships/hyperlink" Target="#Departments!A1"/><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hyperlink" Target="#Overview!A1"/><Relationship Id="rId2" Type="http://schemas.openxmlformats.org/officeDocument/2006/relationships/hyperlink" Target="#Recommendations!A1"/><Relationship Id="rId1" Type="http://schemas.openxmlformats.org/officeDocument/2006/relationships/hyperlink" Target="#Attrition!A1"/><Relationship Id="rId5" Type="http://schemas.openxmlformats.org/officeDocument/2006/relationships/image" Target="../media/image1.png"/><Relationship Id="rId4" Type="http://schemas.openxmlformats.org/officeDocument/2006/relationships/hyperlink" Target="#Departments!A1"/></Relationships>
</file>

<file path=xl/drawings/drawing1.xml><?xml version="1.0" encoding="utf-8"?>
<xdr:wsDr xmlns:xdr="http://schemas.openxmlformats.org/drawingml/2006/spreadsheetDrawing" xmlns:a="http://schemas.openxmlformats.org/drawingml/2006/main">
  <xdr:twoCellAnchor>
    <xdr:from>
      <xdr:col>0</xdr:col>
      <xdr:colOff>118533</xdr:colOff>
      <xdr:row>0</xdr:row>
      <xdr:rowOff>0</xdr:rowOff>
    </xdr:from>
    <xdr:to>
      <xdr:col>3</xdr:col>
      <xdr:colOff>491067</xdr:colOff>
      <xdr:row>30</xdr:row>
      <xdr:rowOff>67733</xdr:rowOff>
    </xdr:to>
    <xdr:sp macro="" textlink="">
      <xdr:nvSpPr>
        <xdr:cNvPr id="2" name="Rectangle 1">
          <a:extLst>
            <a:ext uri="{FF2B5EF4-FFF2-40B4-BE49-F238E27FC236}">
              <a16:creationId xmlns:a16="http://schemas.microsoft.com/office/drawing/2014/main" id="{1FC5120D-78C2-92DE-24C4-FB7E74CC6381}"/>
            </a:ext>
          </a:extLst>
        </xdr:cNvPr>
        <xdr:cNvSpPr/>
      </xdr:nvSpPr>
      <xdr:spPr>
        <a:xfrm>
          <a:off x="118533" y="0"/>
          <a:ext cx="2201334" cy="565573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216364</xdr:colOff>
      <xdr:row>0</xdr:row>
      <xdr:rowOff>152402</xdr:rowOff>
    </xdr:from>
    <xdr:to>
      <xdr:col>2</xdr:col>
      <xdr:colOff>338666</xdr:colOff>
      <xdr:row>4</xdr:row>
      <xdr:rowOff>50799</xdr:rowOff>
    </xdr:to>
    <xdr:sp macro="" textlink="">
      <xdr:nvSpPr>
        <xdr:cNvPr id="43" name="Oval 42">
          <a:extLst>
            <a:ext uri="{FF2B5EF4-FFF2-40B4-BE49-F238E27FC236}">
              <a16:creationId xmlns:a16="http://schemas.microsoft.com/office/drawing/2014/main" id="{130F114E-914C-D3AC-8CFE-781FE64DC46A}"/>
            </a:ext>
          </a:extLst>
        </xdr:cNvPr>
        <xdr:cNvSpPr/>
      </xdr:nvSpPr>
      <xdr:spPr>
        <a:xfrm>
          <a:off x="825964" y="152402"/>
          <a:ext cx="731902" cy="64346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575727</xdr:colOff>
      <xdr:row>0</xdr:row>
      <xdr:rowOff>86774</xdr:rowOff>
    </xdr:from>
    <xdr:to>
      <xdr:col>9</xdr:col>
      <xdr:colOff>57567</xdr:colOff>
      <xdr:row>4</xdr:row>
      <xdr:rowOff>73227</xdr:rowOff>
    </xdr:to>
    <xdr:grpSp>
      <xdr:nvGrpSpPr>
        <xdr:cNvPr id="9" name="Group 8">
          <a:extLst>
            <a:ext uri="{FF2B5EF4-FFF2-40B4-BE49-F238E27FC236}">
              <a16:creationId xmlns:a16="http://schemas.microsoft.com/office/drawing/2014/main" id="{65CF661A-C870-EBF9-5916-08EA080B9DCF}"/>
            </a:ext>
          </a:extLst>
        </xdr:cNvPr>
        <xdr:cNvGrpSpPr/>
      </xdr:nvGrpSpPr>
      <xdr:grpSpPr>
        <a:xfrm>
          <a:off x="3623727" y="86774"/>
          <a:ext cx="1920240" cy="731520"/>
          <a:chOff x="3191934" y="201077"/>
          <a:chExt cx="1920240" cy="731520"/>
        </a:xfrm>
        <a:solidFill>
          <a:schemeClr val="bg1"/>
        </a:solidFill>
        <a:effectLst>
          <a:outerShdw blurRad="50800" dist="38100" dir="2700000" algn="tl" rotWithShape="0">
            <a:prstClr val="black">
              <a:alpha val="40000"/>
            </a:prstClr>
          </a:outerShdw>
        </a:effectLst>
      </xdr:grpSpPr>
      <xdr:sp macro="" textlink="">
        <xdr:nvSpPr>
          <xdr:cNvPr id="3" name="Rectangle: Rounded Corners 2">
            <a:extLst>
              <a:ext uri="{FF2B5EF4-FFF2-40B4-BE49-F238E27FC236}">
                <a16:creationId xmlns:a16="http://schemas.microsoft.com/office/drawing/2014/main" id="{ED7BA87A-A51F-F50D-E2B1-61D44E85042A}"/>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accent1"/>
              </a:solidFill>
            </a:endParaRPr>
          </a:p>
        </xdr:txBody>
      </xdr:sp>
      <xdr:sp macro="" textlink="'Pivot Table'!C16">
        <xdr:nvSpPr>
          <xdr:cNvPr id="8" name="TextBox 7">
            <a:extLst>
              <a:ext uri="{FF2B5EF4-FFF2-40B4-BE49-F238E27FC236}">
                <a16:creationId xmlns:a16="http://schemas.microsoft.com/office/drawing/2014/main" id="{FA5621CB-3B11-0E1D-99C4-3AA3CF3E2D95}"/>
              </a:ext>
            </a:extLst>
          </xdr:cNvPr>
          <xdr:cNvSpPr txBox="1"/>
        </xdr:nvSpPr>
        <xdr:spPr>
          <a:xfrm>
            <a:off x="3293533" y="279399"/>
            <a:ext cx="1676399" cy="5503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i="0" u="none" strike="noStrike">
                <a:solidFill>
                  <a:schemeClr val="accent1"/>
                </a:solidFill>
                <a:latin typeface="Aptos Narrow"/>
              </a:rPr>
              <a:t>Total Headcount</a:t>
            </a:r>
            <a:br>
              <a:rPr lang="en-US" sz="1400" b="1" i="0" u="none" strike="noStrike">
                <a:solidFill>
                  <a:schemeClr val="accent1"/>
                </a:solidFill>
                <a:latin typeface="Aptos Narrow"/>
              </a:rPr>
            </a:br>
            <a:fld id="{4DAA3D51-B1F0-425E-A219-F00A84A9CBDE}" type="TxLink">
              <a:rPr lang="en-US" sz="1400" b="1" i="0" u="none" strike="noStrike">
                <a:solidFill>
                  <a:schemeClr val="accent1"/>
                </a:solidFill>
                <a:latin typeface="Aptos Narrow"/>
              </a:rPr>
              <a:pPr algn="ctr"/>
              <a:t> 1,470 </a:t>
            </a:fld>
            <a:endParaRPr lang="en-US" sz="1400" b="1">
              <a:solidFill>
                <a:schemeClr val="accent1"/>
              </a:solidFill>
            </a:endParaRPr>
          </a:p>
        </xdr:txBody>
      </xdr:sp>
    </xdr:grpSp>
    <xdr:clientData/>
  </xdr:twoCellAnchor>
  <xdr:twoCellAnchor>
    <xdr:from>
      <xdr:col>9</xdr:col>
      <xdr:colOff>376761</xdr:colOff>
      <xdr:row>0</xdr:row>
      <xdr:rowOff>86774</xdr:rowOff>
    </xdr:from>
    <xdr:to>
      <xdr:col>12</xdr:col>
      <xdr:colOff>468201</xdr:colOff>
      <xdr:row>4</xdr:row>
      <xdr:rowOff>73227</xdr:rowOff>
    </xdr:to>
    <xdr:grpSp>
      <xdr:nvGrpSpPr>
        <xdr:cNvPr id="10" name="Group 9">
          <a:extLst>
            <a:ext uri="{FF2B5EF4-FFF2-40B4-BE49-F238E27FC236}">
              <a16:creationId xmlns:a16="http://schemas.microsoft.com/office/drawing/2014/main" id="{79F10658-7F35-48FD-8EC2-AE33E13008BF}"/>
            </a:ext>
          </a:extLst>
        </xdr:cNvPr>
        <xdr:cNvGrpSpPr/>
      </xdr:nvGrpSpPr>
      <xdr:grpSpPr>
        <a:xfrm>
          <a:off x="5863161" y="86774"/>
          <a:ext cx="1920240" cy="731520"/>
          <a:chOff x="3191934" y="201077"/>
          <a:chExt cx="1920240" cy="731520"/>
        </a:xfrm>
        <a:solidFill>
          <a:schemeClr val="bg1"/>
        </a:solidFill>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377C2C34-F9F8-B2B8-9F7E-6A5B7938FB2B}"/>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accent1"/>
              </a:solidFill>
            </a:endParaRPr>
          </a:p>
        </xdr:txBody>
      </xdr:sp>
      <xdr:sp macro="" textlink="'Pivot Table'!C13">
        <xdr:nvSpPr>
          <xdr:cNvPr id="12" name="TextBox 11">
            <a:extLst>
              <a:ext uri="{FF2B5EF4-FFF2-40B4-BE49-F238E27FC236}">
                <a16:creationId xmlns:a16="http://schemas.microsoft.com/office/drawing/2014/main" id="{2316B5DC-6443-AB98-E477-EE41CFD77287}"/>
              </a:ext>
            </a:extLst>
          </xdr:cNvPr>
          <xdr:cNvSpPr txBox="1"/>
        </xdr:nvSpPr>
        <xdr:spPr>
          <a:xfrm>
            <a:off x="3293533" y="279399"/>
            <a:ext cx="1676399" cy="5503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i="0" u="none" strike="noStrike">
                <a:solidFill>
                  <a:schemeClr val="accent1"/>
                </a:solidFill>
                <a:latin typeface="Aptos Narrow"/>
              </a:rPr>
              <a:t>Retention</a:t>
            </a:r>
            <a:r>
              <a:rPr lang="en-US" sz="1400" b="1" i="0" u="none" strike="noStrike" baseline="0">
                <a:solidFill>
                  <a:schemeClr val="accent1"/>
                </a:solidFill>
                <a:latin typeface="Aptos Narrow"/>
              </a:rPr>
              <a:t> Rate</a:t>
            </a:r>
            <a:br>
              <a:rPr lang="en-US" sz="1400" b="1" i="0" u="none" strike="noStrike">
                <a:solidFill>
                  <a:schemeClr val="accent1"/>
                </a:solidFill>
                <a:latin typeface="Aptos Narrow"/>
              </a:rPr>
            </a:br>
            <a:fld id="{585EC224-D11A-4356-A624-4FF35253EC9A}" type="TxLink">
              <a:rPr lang="en-US" sz="1400" b="1" i="0" u="none" strike="noStrike">
                <a:solidFill>
                  <a:schemeClr val="accent1"/>
                </a:solidFill>
                <a:latin typeface="Aptos Narrow"/>
              </a:rPr>
              <a:pPr algn="ctr"/>
              <a:t>84%</a:t>
            </a:fld>
            <a:endParaRPr lang="en-US" sz="1800" b="1">
              <a:solidFill>
                <a:schemeClr val="accent1"/>
              </a:solidFill>
            </a:endParaRPr>
          </a:p>
        </xdr:txBody>
      </xdr:sp>
    </xdr:grpSp>
    <xdr:clientData/>
  </xdr:twoCellAnchor>
  <xdr:twoCellAnchor>
    <xdr:from>
      <xdr:col>13</xdr:col>
      <xdr:colOff>177795</xdr:colOff>
      <xdr:row>0</xdr:row>
      <xdr:rowOff>86774</xdr:rowOff>
    </xdr:from>
    <xdr:to>
      <xdr:col>16</xdr:col>
      <xdr:colOff>269235</xdr:colOff>
      <xdr:row>4</xdr:row>
      <xdr:rowOff>73227</xdr:rowOff>
    </xdr:to>
    <xdr:grpSp>
      <xdr:nvGrpSpPr>
        <xdr:cNvPr id="13" name="Group 12">
          <a:extLst>
            <a:ext uri="{FF2B5EF4-FFF2-40B4-BE49-F238E27FC236}">
              <a16:creationId xmlns:a16="http://schemas.microsoft.com/office/drawing/2014/main" id="{593BFF4E-4A7E-4691-B05D-5DD236E95091}"/>
            </a:ext>
          </a:extLst>
        </xdr:cNvPr>
        <xdr:cNvGrpSpPr/>
      </xdr:nvGrpSpPr>
      <xdr:grpSpPr>
        <a:xfrm>
          <a:off x="8102595" y="86774"/>
          <a:ext cx="1920240" cy="731520"/>
          <a:chOff x="3191934" y="201077"/>
          <a:chExt cx="1920240" cy="731520"/>
        </a:xfrm>
        <a:solidFill>
          <a:schemeClr val="bg1"/>
        </a:solidFill>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5A7B4692-C01E-0435-1076-DBA0C7B977C6}"/>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accent1"/>
              </a:solidFill>
            </a:endParaRPr>
          </a:p>
        </xdr:txBody>
      </xdr:sp>
      <xdr:sp macro="" textlink="'Pivot Table'!C10">
        <xdr:nvSpPr>
          <xdr:cNvPr id="15" name="TextBox 14">
            <a:extLst>
              <a:ext uri="{FF2B5EF4-FFF2-40B4-BE49-F238E27FC236}">
                <a16:creationId xmlns:a16="http://schemas.microsoft.com/office/drawing/2014/main" id="{8A005DF5-D787-F6FE-E617-374A95C77FE6}"/>
              </a:ext>
            </a:extLst>
          </xdr:cNvPr>
          <xdr:cNvSpPr txBox="1"/>
        </xdr:nvSpPr>
        <xdr:spPr>
          <a:xfrm>
            <a:off x="3293533" y="279399"/>
            <a:ext cx="1676399" cy="5503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i="0" u="none" strike="noStrike">
                <a:solidFill>
                  <a:schemeClr val="accent1"/>
                </a:solidFill>
                <a:latin typeface="Aptos Narrow"/>
              </a:rPr>
              <a:t>Avg Monthly Salary</a:t>
            </a:r>
            <a:br>
              <a:rPr lang="en-US" sz="1400" b="1" i="0" u="none" strike="noStrike">
                <a:solidFill>
                  <a:schemeClr val="accent1"/>
                </a:solidFill>
                <a:latin typeface="Aptos Narrow"/>
              </a:rPr>
            </a:br>
            <a:fld id="{26EC7247-6E72-46D4-95B2-678B1C403CD4}" type="TxLink">
              <a:rPr lang="en-US" sz="1400" b="1" i="0" u="none" strike="noStrike">
                <a:solidFill>
                  <a:schemeClr val="accent1"/>
                </a:solidFill>
                <a:latin typeface="Aptos Narrow"/>
              </a:rPr>
              <a:pPr algn="ctr"/>
              <a:t> $6,503 </a:t>
            </a:fld>
            <a:endParaRPr lang="en-US" sz="2400" b="1">
              <a:solidFill>
                <a:schemeClr val="accent1"/>
              </a:solidFill>
            </a:endParaRPr>
          </a:p>
        </xdr:txBody>
      </xdr:sp>
    </xdr:grpSp>
    <xdr:clientData/>
  </xdr:twoCellAnchor>
  <xdr:twoCellAnchor>
    <xdr:from>
      <xdr:col>16</xdr:col>
      <xdr:colOff>588429</xdr:colOff>
      <xdr:row>0</xdr:row>
      <xdr:rowOff>86774</xdr:rowOff>
    </xdr:from>
    <xdr:to>
      <xdr:col>20</xdr:col>
      <xdr:colOff>70269</xdr:colOff>
      <xdr:row>4</xdr:row>
      <xdr:rowOff>73227</xdr:rowOff>
    </xdr:to>
    <xdr:grpSp>
      <xdr:nvGrpSpPr>
        <xdr:cNvPr id="16" name="Group 15">
          <a:extLst>
            <a:ext uri="{FF2B5EF4-FFF2-40B4-BE49-F238E27FC236}">
              <a16:creationId xmlns:a16="http://schemas.microsoft.com/office/drawing/2014/main" id="{88AEEED7-14F8-4EFA-B3BF-C5617940487F}"/>
            </a:ext>
          </a:extLst>
        </xdr:cNvPr>
        <xdr:cNvGrpSpPr/>
      </xdr:nvGrpSpPr>
      <xdr:grpSpPr>
        <a:xfrm>
          <a:off x="10342029" y="86774"/>
          <a:ext cx="1920240" cy="731520"/>
          <a:chOff x="3191934" y="201077"/>
          <a:chExt cx="1920240" cy="731520"/>
        </a:xfrm>
        <a:solidFill>
          <a:schemeClr val="bg1"/>
        </a:solidFill>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8E1C2B91-11F6-34F6-55E9-1AED00156EB6}"/>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accent1"/>
              </a:solidFill>
            </a:endParaRPr>
          </a:p>
        </xdr:txBody>
      </xdr:sp>
      <xdr:sp macro="" textlink="'Pivot Table'!C7">
        <xdr:nvSpPr>
          <xdr:cNvPr id="18" name="TextBox 17">
            <a:extLst>
              <a:ext uri="{FF2B5EF4-FFF2-40B4-BE49-F238E27FC236}">
                <a16:creationId xmlns:a16="http://schemas.microsoft.com/office/drawing/2014/main" id="{A4FD7892-820D-9066-A2F7-790D2429E01A}"/>
              </a:ext>
            </a:extLst>
          </xdr:cNvPr>
          <xdr:cNvSpPr txBox="1"/>
        </xdr:nvSpPr>
        <xdr:spPr>
          <a:xfrm>
            <a:off x="3293533" y="279399"/>
            <a:ext cx="1676399" cy="5503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i="0" u="none" strike="noStrike">
                <a:solidFill>
                  <a:schemeClr val="accent1"/>
                </a:solidFill>
                <a:latin typeface="+mn-lt"/>
              </a:rPr>
              <a:t>Avg Merit Increase</a:t>
            </a:r>
            <a:br>
              <a:rPr lang="en-US" sz="1400" b="1" i="0" u="none" strike="noStrike">
                <a:solidFill>
                  <a:schemeClr val="accent1"/>
                </a:solidFill>
                <a:latin typeface="+mn-lt"/>
              </a:rPr>
            </a:br>
            <a:fld id="{2332AAA1-5723-4F78-84FE-CBD431144794}" type="TxLink">
              <a:rPr lang="en-US" sz="1400" b="1" i="0" u="none" strike="noStrike">
                <a:solidFill>
                  <a:schemeClr val="accent1"/>
                </a:solidFill>
                <a:latin typeface="Aptos Narrow"/>
              </a:rPr>
              <a:pPr algn="ctr"/>
              <a:t> 15 </a:t>
            </a:fld>
            <a:endParaRPr lang="en-US" sz="3200" b="1">
              <a:solidFill>
                <a:schemeClr val="accent1"/>
              </a:solidFill>
            </a:endParaRPr>
          </a:p>
        </xdr:txBody>
      </xdr:sp>
    </xdr:grpSp>
    <xdr:clientData/>
  </xdr:twoCellAnchor>
  <xdr:twoCellAnchor>
    <xdr:from>
      <xdr:col>20</xdr:col>
      <xdr:colOff>389462</xdr:colOff>
      <xdr:row>0</xdr:row>
      <xdr:rowOff>86774</xdr:rowOff>
    </xdr:from>
    <xdr:to>
      <xdr:col>23</xdr:col>
      <xdr:colOff>480902</xdr:colOff>
      <xdr:row>4</xdr:row>
      <xdr:rowOff>73227</xdr:rowOff>
    </xdr:to>
    <xdr:grpSp>
      <xdr:nvGrpSpPr>
        <xdr:cNvPr id="19" name="Group 18">
          <a:extLst>
            <a:ext uri="{FF2B5EF4-FFF2-40B4-BE49-F238E27FC236}">
              <a16:creationId xmlns:a16="http://schemas.microsoft.com/office/drawing/2014/main" id="{B69CFD8C-E2F1-4887-8F0B-C43C7196FA13}"/>
            </a:ext>
          </a:extLst>
        </xdr:cNvPr>
        <xdr:cNvGrpSpPr/>
      </xdr:nvGrpSpPr>
      <xdr:grpSpPr>
        <a:xfrm>
          <a:off x="12581462" y="86774"/>
          <a:ext cx="1920240" cy="731520"/>
          <a:chOff x="3191934" y="201077"/>
          <a:chExt cx="1920240" cy="731520"/>
        </a:xfrm>
        <a:solidFill>
          <a:schemeClr val="bg1"/>
        </a:solidFill>
        <a:effectLst>
          <a:outerShdw blurRad="50800" dist="38100" dir="2700000" algn="tl"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C331DF50-CA16-87A6-609D-564688484F1B}"/>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4">
        <xdr:nvSpPr>
          <xdr:cNvPr id="21" name="TextBox 20">
            <a:extLst>
              <a:ext uri="{FF2B5EF4-FFF2-40B4-BE49-F238E27FC236}">
                <a16:creationId xmlns:a16="http://schemas.microsoft.com/office/drawing/2014/main" id="{E2D91439-DFD2-70E0-854C-2E52AFCE7087}"/>
              </a:ext>
            </a:extLst>
          </xdr:cNvPr>
          <xdr:cNvSpPr txBox="1"/>
        </xdr:nvSpPr>
        <xdr:spPr>
          <a:xfrm>
            <a:off x="3293533" y="279399"/>
            <a:ext cx="1676399" cy="5503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i="0" u="none" strike="noStrike">
                <a:solidFill>
                  <a:schemeClr val="accent1"/>
                </a:solidFill>
                <a:latin typeface="Aptos Narrow"/>
              </a:rPr>
              <a:t>Overtime Rate</a:t>
            </a:r>
            <a:br>
              <a:rPr lang="en-US" sz="1400" b="1" i="0" u="none" strike="noStrike">
                <a:solidFill>
                  <a:schemeClr val="accent1"/>
                </a:solidFill>
                <a:latin typeface="Aptos Narrow"/>
              </a:rPr>
            </a:br>
            <a:fld id="{C4E9F4B6-372F-4C6B-9DDE-98A302DF0604}" type="TxLink">
              <a:rPr lang="en-US" sz="1400" b="1" i="0" u="none" strike="noStrike">
                <a:solidFill>
                  <a:schemeClr val="accent1"/>
                </a:solidFill>
                <a:latin typeface="Aptos Narrow"/>
              </a:rPr>
              <a:pPr algn="ctr"/>
              <a:t>28%</a:t>
            </a:fld>
            <a:endParaRPr lang="en-US" sz="4000" b="1">
              <a:solidFill>
                <a:schemeClr val="accent1"/>
              </a:solidFill>
            </a:endParaRPr>
          </a:p>
        </xdr:txBody>
      </xdr:sp>
    </xdr:grpSp>
    <xdr:clientData/>
  </xdr:twoCellAnchor>
  <xdr:twoCellAnchor>
    <xdr:from>
      <xdr:col>0</xdr:col>
      <xdr:colOff>71963</xdr:colOff>
      <xdr:row>11</xdr:row>
      <xdr:rowOff>2809</xdr:rowOff>
    </xdr:from>
    <xdr:to>
      <xdr:col>3</xdr:col>
      <xdr:colOff>508000</xdr:colOff>
      <xdr:row>12</xdr:row>
      <xdr:rowOff>90862</xdr:rowOff>
    </xdr:to>
    <xdr:sp macro="" textlink="">
      <xdr:nvSpPr>
        <xdr:cNvPr id="24" name="Rectangle 23">
          <a:hlinkClick xmlns:r="http://schemas.openxmlformats.org/officeDocument/2006/relationships" r:id="rId1"/>
          <a:extLst>
            <a:ext uri="{FF2B5EF4-FFF2-40B4-BE49-F238E27FC236}">
              <a16:creationId xmlns:a16="http://schemas.microsoft.com/office/drawing/2014/main" id="{9BCD376C-BABA-4E23-88A1-061EF409AD4B}"/>
            </a:ext>
          </a:extLst>
        </xdr:cNvPr>
        <xdr:cNvSpPr/>
      </xdr:nvSpPr>
      <xdr:spPr>
        <a:xfrm>
          <a:off x="71963" y="2051742"/>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Attrition</a:t>
          </a:r>
        </a:p>
      </xdr:txBody>
    </xdr:sp>
    <xdr:clientData/>
  </xdr:twoCellAnchor>
  <xdr:twoCellAnchor>
    <xdr:from>
      <xdr:col>0</xdr:col>
      <xdr:colOff>71963</xdr:colOff>
      <xdr:row>12</xdr:row>
      <xdr:rowOff>126981</xdr:rowOff>
    </xdr:from>
    <xdr:to>
      <xdr:col>3</xdr:col>
      <xdr:colOff>508000</xdr:colOff>
      <xdr:row>14</xdr:row>
      <xdr:rowOff>28768</xdr:rowOff>
    </xdr:to>
    <xdr:sp macro="" textlink="">
      <xdr:nvSpPr>
        <xdr:cNvPr id="25" name="Rectangle 24">
          <a:hlinkClick xmlns:r="http://schemas.openxmlformats.org/officeDocument/2006/relationships" r:id="rId2"/>
          <a:extLst>
            <a:ext uri="{FF2B5EF4-FFF2-40B4-BE49-F238E27FC236}">
              <a16:creationId xmlns:a16="http://schemas.microsoft.com/office/drawing/2014/main" id="{D8C8187E-9391-4D79-B107-354899E2B57C}"/>
            </a:ext>
          </a:extLst>
        </xdr:cNvPr>
        <xdr:cNvSpPr/>
      </xdr:nvSpPr>
      <xdr:spPr>
        <a:xfrm>
          <a:off x="71963" y="2362181"/>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Recommendations</a:t>
          </a:r>
        </a:p>
      </xdr:txBody>
    </xdr:sp>
    <xdr:clientData/>
  </xdr:twoCellAnchor>
  <xdr:twoCellAnchor>
    <xdr:from>
      <xdr:col>0</xdr:col>
      <xdr:colOff>71963</xdr:colOff>
      <xdr:row>7</xdr:row>
      <xdr:rowOff>135461</xdr:rowOff>
    </xdr:from>
    <xdr:to>
      <xdr:col>3</xdr:col>
      <xdr:colOff>508000</xdr:colOff>
      <xdr:row>9</xdr:row>
      <xdr:rowOff>37248</xdr:rowOff>
    </xdr:to>
    <xdr:sp macro="" textlink="">
      <xdr:nvSpPr>
        <xdr:cNvPr id="26" name="Rectangle 25">
          <a:hlinkClick xmlns:r="http://schemas.openxmlformats.org/officeDocument/2006/relationships" r:id="rId3"/>
          <a:extLst>
            <a:ext uri="{FF2B5EF4-FFF2-40B4-BE49-F238E27FC236}">
              <a16:creationId xmlns:a16="http://schemas.microsoft.com/office/drawing/2014/main" id="{C7C1DA13-32B2-779D-4532-B260D5D6507F}"/>
            </a:ext>
          </a:extLst>
        </xdr:cNvPr>
        <xdr:cNvSpPr/>
      </xdr:nvSpPr>
      <xdr:spPr>
        <a:xfrm>
          <a:off x="71963" y="1439328"/>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Overview</a:t>
          </a:r>
        </a:p>
      </xdr:txBody>
    </xdr:sp>
    <xdr:clientData/>
  </xdr:twoCellAnchor>
  <xdr:twoCellAnchor>
    <xdr:from>
      <xdr:col>0</xdr:col>
      <xdr:colOff>71963</xdr:colOff>
      <xdr:row>9</xdr:row>
      <xdr:rowOff>64899</xdr:rowOff>
    </xdr:from>
    <xdr:to>
      <xdr:col>3</xdr:col>
      <xdr:colOff>508000</xdr:colOff>
      <xdr:row>10</xdr:row>
      <xdr:rowOff>152952</xdr:rowOff>
    </xdr:to>
    <xdr:sp macro="" textlink="">
      <xdr:nvSpPr>
        <xdr:cNvPr id="27" name="Rectangle 26">
          <a:hlinkClick xmlns:r="http://schemas.openxmlformats.org/officeDocument/2006/relationships" r:id="rId4"/>
          <a:extLst>
            <a:ext uri="{FF2B5EF4-FFF2-40B4-BE49-F238E27FC236}">
              <a16:creationId xmlns:a16="http://schemas.microsoft.com/office/drawing/2014/main" id="{7EFC3ADC-542E-2AC3-1680-B91BB5D2BFF7}"/>
            </a:ext>
          </a:extLst>
        </xdr:cNvPr>
        <xdr:cNvSpPr/>
      </xdr:nvSpPr>
      <xdr:spPr>
        <a:xfrm>
          <a:off x="71963" y="1741299"/>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Departments</a:t>
          </a:r>
        </a:p>
      </xdr:txBody>
    </xdr:sp>
    <xdr:clientData/>
  </xdr:twoCellAnchor>
  <xdr:twoCellAnchor editAs="oneCell">
    <xdr:from>
      <xdr:col>0</xdr:col>
      <xdr:colOff>122767</xdr:colOff>
      <xdr:row>24</xdr:row>
      <xdr:rowOff>6352</xdr:rowOff>
    </xdr:from>
    <xdr:to>
      <xdr:col>3</xdr:col>
      <xdr:colOff>486413</xdr:colOff>
      <xdr:row>28</xdr:row>
      <xdr:rowOff>133350</xdr:rowOff>
    </xdr:to>
    <mc:AlternateContent xmlns:mc="http://schemas.openxmlformats.org/markup-compatibility/2006" xmlns:a14="http://schemas.microsoft.com/office/drawing/2010/main">
      <mc:Choice Requires="a14">
        <xdr:graphicFrame macro="">
          <xdr:nvGraphicFramePr>
            <xdr:cNvPr id="32" name="Department 2">
              <a:extLst>
                <a:ext uri="{FF2B5EF4-FFF2-40B4-BE49-F238E27FC236}">
                  <a16:creationId xmlns:a16="http://schemas.microsoft.com/office/drawing/2014/main" id="{DABBD0D8-6665-4ECF-AFB4-73110EB41E4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22767" y="4476752"/>
              <a:ext cx="2192446" cy="872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122768</xdr:colOff>
      <xdr:row>20</xdr:row>
      <xdr:rowOff>50810</xdr:rowOff>
    </xdr:from>
    <xdr:to>
      <xdr:col>3</xdr:col>
      <xdr:colOff>488528</xdr:colOff>
      <xdr:row>23</xdr:row>
      <xdr:rowOff>177810</xdr:rowOff>
    </xdr:to>
    <mc:AlternateContent xmlns:mc="http://schemas.openxmlformats.org/markup-compatibility/2006" xmlns:a14="http://schemas.microsoft.com/office/drawing/2010/main">
      <mc:Choice Requires="a14">
        <xdr:graphicFrame macro="">
          <xdr:nvGraphicFramePr>
            <xdr:cNvPr id="35" name="Gender 1">
              <a:extLst>
                <a:ext uri="{FF2B5EF4-FFF2-40B4-BE49-F238E27FC236}">
                  <a16:creationId xmlns:a16="http://schemas.microsoft.com/office/drawing/2014/main" id="{E4C11923-6CFD-4DFD-BB0E-D97DB9F768F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2768" y="3776143"/>
              <a:ext cx="219456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334876</xdr:colOff>
      <xdr:row>1</xdr:row>
      <xdr:rowOff>67318</xdr:rowOff>
    </xdr:from>
    <xdr:to>
      <xdr:col>2</xdr:col>
      <xdr:colOff>211665</xdr:colOff>
      <xdr:row>4</xdr:row>
      <xdr:rowOff>269</xdr:rowOff>
    </xdr:to>
    <xdr:pic>
      <xdr:nvPicPr>
        <xdr:cNvPr id="41" name="Picture 40">
          <a:extLst>
            <a:ext uri="{FF2B5EF4-FFF2-40B4-BE49-F238E27FC236}">
              <a16:creationId xmlns:a16="http://schemas.microsoft.com/office/drawing/2014/main" id="{B87801D1-1066-F001-7359-5E27F821965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rot="10800000" flipH="1" flipV="1">
          <a:off x="944476" y="253585"/>
          <a:ext cx="486389" cy="485593"/>
        </a:xfrm>
        <a:prstGeom prst="rect">
          <a:avLst/>
        </a:prstGeom>
      </xdr:spPr>
    </xdr:pic>
    <xdr:clientData/>
  </xdr:twoCellAnchor>
  <xdr:twoCellAnchor>
    <xdr:from>
      <xdr:col>0</xdr:col>
      <xdr:colOff>279399</xdr:colOff>
      <xdr:row>3</xdr:row>
      <xdr:rowOff>169331</xdr:rowOff>
    </xdr:from>
    <xdr:to>
      <xdr:col>3</xdr:col>
      <xdr:colOff>364065</xdr:colOff>
      <xdr:row>6</xdr:row>
      <xdr:rowOff>101598</xdr:rowOff>
    </xdr:to>
    <xdr:sp macro="" textlink="">
      <xdr:nvSpPr>
        <xdr:cNvPr id="42" name="TextBox 41">
          <a:extLst>
            <a:ext uri="{FF2B5EF4-FFF2-40B4-BE49-F238E27FC236}">
              <a16:creationId xmlns:a16="http://schemas.microsoft.com/office/drawing/2014/main" id="{DE419055-F7E2-48E2-15E7-BFC0244551D5}"/>
            </a:ext>
          </a:extLst>
        </xdr:cNvPr>
        <xdr:cNvSpPr txBox="1"/>
      </xdr:nvSpPr>
      <xdr:spPr>
        <a:xfrm>
          <a:off x="279399" y="728131"/>
          <a:ext cx="1913466" cy="49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HR Analytics</a:t>
          </a:r>
        </a:p>
      </xdr:txBody>
    </xdr:sp>
    <xdr:clientData/>
  </xdr:twoCellAnchor>
  <xdr:twoCellAnchor>
    <xdr:from>
      <xdr:col>19</xdr:col>
      <xdr:colOff>503766</xdr:colOff>
      <xdr:row>5</xdr:row>
      <xdr:rowOff>25401</xdr:rowOff>
    </xdr:from>
    <xdr:to>
      <xdr:col>25</xdr:col>
      <xdr:colOff>412326</xdr:colOff>
      <xdr:row>16</xdr:row>
      <xdr:rowOff>171027</xdr:rowOff>
    </xdr:to>
    <xdr:graphicFrame macro="">
      <xdr:nvGraphicFramePr>
        <xdr:cNvPr id="44" name="Chart 43">
          <a:extLst>
            <a:ext uri="{FF2B5EF4-FFF2-40B4-BE49-F238E27FC236}">
              <a16:creationId xmlns:a16="http://schemas.microsoft.com/office/drawing/2014/main" id="{E6B17E75-FBEC-48B7-B8BF-05692DCC8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56704</xdr:colOff>
      <xdr:row>5</xdr:row>
      <xdr:rowOff>25401</xdr:rowOff>
    </xdr:from>
    <xdr:to>
      <xdr:col>13</xdr:col>
      <xdr:colOff>331024</xdr:colOff>
      <xdr:row>16</xdr:row>
      <xdr:rowOff>171027</xdr:rowOff>
    </xdr:to>
    <xdr:graphicFrame macro="">
      <xdr:nvGraphicFramePr>
        <xdr:cNvPr id="45" name="Chart 44">
          <a:extLst>
            <a:ext uri="{FF2B5EF4-FFF2-40B4-BE49-F238E27FC236}">
              <a16:creationId xmlns:a16="http://schemas.microsoft.com/office/drawing/2014/main" id="{ABBAD0C1-EBB2-4E40-A4AA-6BC9E8031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533399</xdr:colOff>
      <xdr:row>17</xdr:row>
      <xdr:rowOff>101095</xdr:rowOff>
    </xdr:from>
    <xdr:to>
      <xdr:col>25</xdr:col>
      <xdr:colOff>403858</xdr:colOff>
      <xdr:row>29</xdr:row>
      <xdr:rowOff>60455</xdr:rowOff>
    </xdr:to>
    <xdr:graphicFrame macro="">
      <xdr:nvGraphicFramePr>
        <xdr:cNvPr id="4" name="Chart 3">
          <a:extLst>
            <a:ext uri="{FF2B5EF4-FFF2-40B4-BE49-F238E27FC236}">
              <a16:creationId xmlns:a16="http://schemas.microsoft.com/office/drawing/2014/main" id="{277650A9-7CDE-4BEF-B7F9-10749D3D8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469265</xdr:colOff>
      <xdr:row>5</xdr:row>
      <xdr:rowOff>25401</xdr:rowOff>
    </xdr:from>
    <xdr:to>
      <xdr:col>19</xdr:col>
      <xdr:colOff>377825</xdr:colOff>
      <xdr:row>16</xdr:row>
      <xdr:rowOff>171027</xdr:rowOff>
    </xdr:to>
    <xdr:graphicFrame macro="">
      <xdr:nvGraphicFramePr>
        <xdr:cNvPr id="29" name="Chart 28">
          <a:extLst>
            <a:ext uri="{FF2B5EF4-FFF2-40B4-BE49-F238E27FC236}">
              <a16:creationId xmlns:a16="http://schemas.microsoft.com/office/drawing/2014/main" id="{B49A530F-F528-4F37-85A3-7FB83996A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76200</xdr:colOff>
      <xdr:row>17</xdr:row>
      <xdr:rowOff>110067</xdr:rowOff>
    </xdr:from>
    <xdr:to>
      <xdr:col>13</xdr:col>
      <xdr:colOff>355600</xdr:colOff>
      <xdr:row>29</xdr:row>
      <xdr:rowOff>84337</xdr:rowOff>
    </xdr:to>
    <xdr:grpSp>
      <xdr:nvGrpSpPr>
        <xdr:cNvPr id="50" name="Group 49">
          <a:extLst>
            <a:ext uri="{FF2B5EF4-FFF2-40B4-BE49-F238E27FC236}">
              <a16:creationId xmlns:a16="http://schemas.microsoft.com/office/drawing/2014/main" id="{7A360C40-5F67-4FBB-9027-FE1F62BA7C3C}"/>
            </a:ext>
          </a:extLst>
        </xdr:cNvPr>
        <xdr:cNvGrpSpPr/>
      </xdr:nvGrpSpPr>
      <xdr:grpSpPr>
        <a:xfrm>
          <a:off x="2514600" y="3276600"/>
          <a:ext cx="5765800" cy="2209470"/>
          <a:chOff x="2478595" y="3268135"/>
          <a:chExt cx="5793739" cy="2209470"/>
        </a:xfrm>
      </xdr:grpSpPr>
      <xdr:sp macro="" textlink="">
        <xdr:nvSpPr>
          <xdr:cNvPr id="51" name="Rectangle: Rounded Corners 39">
            <a:extLst>
              <a:ext uri="{FF2B5EF4-FFF2-40B4-BE49-F238E27FC236}">
                <a16:creationId xmlns:a16="http://schemas.microsoft.com/office/drawing/2014/main" id="{615F4A1B-3C5B-A926-40A3-BFF41F05C744}"/>
              </a:ext>
            </a:extLst>
          </xdr:cNvPr>
          <xdr:cNvSpPr/>
        </xdr:nvSpPr>
        <xdr:spPr>
          <a:xfrm>
            <a:off x="2478595" y="3268135"/>
            <a:ext cx="5793739" cy="2209470"/>
          </a:xfrm>
          <a:custGeom>
            <a:avLst/>
            <a:gdLst>
              <a:gd name="connsiteX0" fmla="*/ 0 w 5757333"/>
              <a:gd name="connsiteY0" fmla="*/ 365485 h 2192867"/>
              <a:gd name="connsiteX1" fmla="*/ 365485 w 5757333"/>
              <a:gd name="connsiteY1" fmla="*/ 0 h 2192867"/>
              <a:gd name="connsiteX2" fmla="*/ 5391848 w 5757333"/>
              <a:gd name="connsiteY2" fmla="*/ 0 h 2192867"/>
              <a:gd name="connsiteX3" fmla="*/ 5757333 w 5757333"/>
              <a:gd name="connsiteY3" fmla="*/ 365485 h 2192867"/>
              <a:gd name="connsiteX4" fmla="*/ 5757333 w 5757333"/>
              <a:gd name="connsiteY4" fmla="*/ 1827382 h 2192867"/>
              <a:gd name="connsiteX5" fmla="*/ 5391848 w 5757333"/>
              <a:gd name="connsiteY5" fmla="*/ 2192867 h 2192867"/>
              <a:gd name="connsiteX6" fmla="*/ 365485 w 5757333"/>
              <a:gd name="connsiteY6" fmla="*/ 2192867 h 2192867"/>
              <a:gd name="connsiteX7" fmla="*/ 0 w 5757333"/>
              <a:gd name="connsiteY7" fmla="*/ 1827382 h 2192867"/>
              <a:gd name="connsiteX8" fmla="*/ 0 w 5757333"/>
              <a:gd name="connsiteY8" fmla="*/ 365485 h 2192867"/>
              <a:gd name="connsiteX0" fmla="*/ 0 w 5757333"/>
              <a:gd name="connsiteY0" fmla="*/ 365485 h 2192867"/>
              <a:gd name="connsiteX1" fmla="*/ 365485 w 5757333"/>
              <a:gd name="connsiteY1" fmla="*/ 0 h 2192867"/>
              <a:gd name="connsiteX2" fmla="*/ 5391848 w 5757333"/>
              <a:gd name="connsiteY2" fmla="*/ 0 h 2192867"/>
              <a:gd name="connsiteX3" fmla="*/ 5757333 w 5757333"/>
              <a:gd name="connsiteY3" fmla="*/ 365485 h 2192867"/>
              <a:gd name="connsiteX4" fmla="*/ 5757333 w 5757333"/>
              <a:gd name="connsiteY4" fmla="*/ 1827382 h 2192867"/>
              <a:gd name="connsiteX5" fmla="*/ 5391848 w 5757333"/>
              <a:gd name="connsiteY5" fmla="*/ 2192867 h 2192867"/>
              <a:gd name="connsiteX6" fmla="*/ 365485 w 5757333"/>
              <a:gd name="connsiteY6" fmla="*/ 2192867 h 2192867"/>
              <a:gd name="connsiteX7" fmla="*/ 0 w 5757333"/>
              <a:gd name="connsiteY7" fmla="*/ 1827382 h 2192867"/>
              <a:gd name="connsiteX8" fmla="*/ 0 w 5757333"/>
              <a:gd name="connsiteY8" fmla="*/ 365485 h 2192867"/>
              <a:gd name="connsiteX0" fmla="*/ 0 w 5757333"/>
              <a:gd name="connsiteY0" fmla="*/ 365485 h 2192867"/>
              <a:gd name="connsiteX1" fmla="*/ 272352 w 5757333"/>
              <a:gd name="connsiteY1" fmla="*/ 8466 h 2192867"/>
              <a:gd name="connsiteX2" fmla="*/ 5391848 w 5757333"/>
              <a:gd name="connsiteY2" fmla="*/ 0 h 2192867"/>
              <a:gd name="connsiteX3" fmla="*/ 5757333 w 5757333"/>
              <a:gd name="connsiteY3" fmla="*/ 365485 h 2192867"/>
              <a:gd name="connsiteX4" fmla="*/ 5757333 w 5757333"/>
              <a:gd name="connsiteY4" fmla="*/ 1827382 h 2192867"/>
              <a:gd name="connsiteX5" fmla="*/ 5391848 w 5757333"/>
              <a:gd name="connsiteY5" fmla="*/ 2192867 h 2192867"/>
              <a:gd name="connsiteX6" fmla="*/ 365485 w 5757333"/>
              <a:gd name="connsiteY6" fmla="*/ 2192867 h 2192867"/>
              <a:gd name="connsiteX7" fmla="*/ 0 w 5757333"/>
              <a:gd name="connsiteY7" fmla="*/ 1827382 h 2192867"/>
              <a:gd name="connsiteX8" fmla="*/ 0 w 5757333"/>
              <a:gd name="connsiteY8" fmla="*/ 365485 h 2192867"/>
              <a:gd name="connsiteX0" fmla="*/ 0 w 5757333"/>
              <a:gd name="connsiteY0" fmla="*/ 365485 h 2192867"/>
              <a:gd name="connsiteX1" fmla="*/ 272352 w 5757333"/>
              <a:gd name="connsiteY1" fmla="*/ 8466 h 2192867"/>
              <a:gd name="connsiteX2" fmla="*/ 5391848 w 5757333"/>
              <a:gd name="connsiteY2" fmla="*/ 0 h 2192867"/>
              <a:gd name="connsiteX3" fmla="*/ 5757333 w 5757333"/>
              <a:gd name="connsiteY3" fmla="*/ 365485 h 2192867"/>
              <a:gd name="connsiteX4" fmla="*/ 5757333 w 5757333"/>
              <a:gd name="connsiteY4" fmla="*/ 1827382 h 2192867"/>
              <a:gd name="connsiteX5" fmla="*/ 5391848 w 5757333"/>
              <a:gd name="connsiteY5" fmla="*/ 2192867 h 2192867"/>
              <a:gd name="connsiteX6" fmla="*/ 246951 w 5757333"/>
              <a:gd name="connsiteY6" fmla="*/ 2192867 h 2192867"/>
              <a:gd name="connsiteX7" fmla="*/ 0 w 5757333"/>
              <a:gd name="connsiteY7" fmla="*/ 1827382 h 2192867"/>
              <a:gd name="connsiteX8" fmla="*/ 0 w 5757333"/>
              <a:gd name="connsiteY8" fmla="*/ 365485 h 2192867"/>
              <a:gd name="connsiteX0" fmla="*/ 8466 w 5765799"/>
              <a:gd name="connsiteY0" fmla="*/ 365485 h 2192867"/>
              <a:gd name="connsiteX1" fmla="*/ 280818 w 5765799"/>
              <a:gd name="connsiteY1" fmla="*/ 8466 h 2192867"/>
              <a:gd name="connsiteX2" fmla="*/ 5400314 w 5765799"/>
              <a:gd name="connsiteY2" fmla="*/ 0 h 2192867"/>
              <a:gd name="connsiteX3" fmla="*/ 5765799 w 5765799"/>
              <a:gd name="connsiteY3" fmla="*/ 365485 h 2192867"/>
              <a:gd name="connsiteX4" fmla="*/ 5765799 w 5765799"/>
              <a:gd name="connsiteY4" fmla="*/ 1827382 h 2192867"/>
              <a:gd name="connsiteX5" fmla="*/ 5400314 w 5765799"/>
              <a:gd name="connsiteY5" fmla="*/ 2192867 h 2192867"/>
              <a:gd name="connsiteX6" fmla="*/ 255417 w 5765799"/>
              <a:gd name="connsiteY6" fmla="*/ 2192867 h 2192867"/>
              <a:gd name="connsiteX7" fmla="*/ 0 w 5765799"/>
              <a:gd name="connsiteY7" fmla="*/ 1937448 h 2192867"/>
              <a:gd name="connsiteX8" fmla="*/ 8466 w 5765799"/>
              <a:gd name="connsiteY8" fmla="*/ 365485 h 2192867"/>
              <a:gd name="connsiteX0" fmla="*/ 8466 w 5765799"/>
              <a:gd name="connsiteY0" fmla="*/ 365485 h 2218267"/>
              <a:gd name="connsiteX1" fmla="*/ 280818 w 5765799"/>
              <a:gd name="connsiteY1" fmla="*/ 8466 h 2218267"/>
              <a:gd name="connsiteX2" fmla="*/ 5400314 w 5765799"/>
              <a:gd name="connsiteY2" fmla="*/ 0 h 2218267"/>
              <a:gd name="connsiteX3" fmla="*/ 5765799 w 5765799"/>
              <a:gd name="connsiteY3" fmla="*/ 365485 h 2218267"/>
              <a:gd name="connsiteX4" fmla="*/ 5765799 w 5765799"/>
              <a:gd name="connsiteY4" fmla="*/ 1827382 h 2218267"/>
              <a:gd name="connsiteX5" fmla="*/ 5400314 w 5765799"/>
              <a:gd name="connsiteY5" fmla="*/ 2192867 h 2218267"/>
              <a:gd name="connsiteX6" fmla="*/ 213083 w 5765799"/>
              <a:gd name="connsiteY6" fmla="*/ 2218267 h 2218267"/>
              <a:gd name="connsiteX7" fmla="*/ 0 w 5765799"/>
              <a:gd name="connsiteY7" fmla="*/ 1937448 h 2218267"/>
              <a:gd name="connsiteX8" fmla="*/ 8466 w 5765799"/>
              <a:gd name="connsiteY8" fmla="*/ 365485 h 2218267"/>
              <a:gd name="connsiteX0" fmla="*/ 8466 w 5765799"/>
              <a:gd name="connsiteY0" fmla="*/ 365485 h 2218267"/>
              <a:gd name="connsiteX1" fmla="*/ 207848 w 5765799"/>
              <a:gd name="connsiteY1" fmla="*/ 8466 h 2218267"/>
              <a:gd name="connsiteX2" fmla="*/ 5400314 w 5765799"/>
              <a:gd name="connsiteY2" fmla="*/ 0 h 2218267"/>
              <a:gd name="connsiteX3" fmla="*/ 5765799 w 5765799"/>
              <a:gd name="connsiteY3" fmla="*/ 365485 h 2218267"/>
              <a:gd name="connsiteX4" fmla="*/ 5765799 w 5765799"/>
              <a:gd name="connsiteY4" fmla="*/ 1827382 h 2218267"/>
              <a:gd name="connsiteX5" fmla="*/ 5400314 w 5765799"/>
              <a:gd name="connsiteY5" fmla="*/ 2192867 h 2218267"/>
              <a:gd name="connsiteX6" fmla="*/ 213083 w 5765799"/>
              <a:gd name="connsiteY6" fmla="*/ 2218267 h 2218267"/>
              <a:gd name="connsiteX7" fmla="*/ 0 w 5765799"/>
              <a:gd name="connsiteY7" fmla="*/ 1937448 h 2218267"/>
              <a:gd name="connsiteX8" fmla="*/ 8466 w 5765799"/>
              <a:gd name="connsiteY8" fmla="*/ 365485 h 2218267"/>
              <a:gd name="connsiteX0" fmla="*/ 0 w 5774502"/>
              <a:gd name="connsiteY0" fmla="*/ 287583 h 2218267"/>
              <a:gd name="connsiteX1" fmla="*/ 216551 w 5774502"/>
              <a:gd name="connsiteY1" fmla="*/ 8466 h 2218267"/>
              <a:gd name="connsiteX2" fmla="*/ 5409017 w 5774502"/>
              <a:gd name="connsiteY2" fmla="*/ 0 h 2218267"/>
              <a:gd name="connsiteX3" fmla="*/ 5774502 w 5774502"/>
              <a:gd name="connsiteY3" fmla="*/ 365485 h 2218267"/>
              <a:gd name="connsiteX4" fmla="*/ 5774502 w 5774502"/>
              <a:gd name="connsiteY4" fmla="*/ 1827382 h 2218267"/>
              <a:gd name="connsiteX5" fmla="*/ 5409017 w 5774502"/>
              <a:gd name="connsiteY5" fmla="*/ 2192867 h 2218267"/>
              <a:gd name="connsiteX6" fmla="*/ 221786 w 5774502"/>
              <a:gd name="connsiteY6" fmla="*/ 2218267 h 2218267"/>
              <a:gd name="connsiteX7" fmla="*/ 8703 w 5774502"/>
              <a:gd name="connsiteY7" fmla="*/ 1937448 h 2218267"/>
              <a:gd name="connsiteX8" fmla="*/ 0 w 5774502"/>
              <a:gd name="connsiteY8" fmla="*/ 287583 h 2218267"/>
              <a:gd name="connsiteX0" fmla="*/ 0 w 5774835"/>
              <a:gd name="connsiteY0" fmla="*/ 287583 h 2218267"/>
              <a:gd name="connsiteX1" fmla="*/ 216551 w 5774835"/>
              <a:gd name="connsiteY1" fmla="*/ 8466 h 2218267"/>
              <a:gd name="connsiteX2" fmla="*/ 5589297 w 5774835"/>
              <a:gd name="connsiteY2" fmla="*/ 0 h 2218267"/>
              <a:gd name="connsiteX3" fmla="*/ 5774502 w 5774835"/>
              <a:gd name="connsiteY3" fmla="*/ 365485 h 2218267"/>
              <a:gd name="connsiteX4" fmla="*/ 5774502 w 5774835"/>
              <a:gd name="connsiteY4" fmla="*/ 1827382 h 2218267"/>
              <a:gd name="connsiteX5" fmla="*/ 5409017 w 5774835"/>
              <a:gd name="connsiteY5" fmla="*/ 2192867 h 2218267"/>
              <a:gd name="connsiteX6" fmla="*/ 221786 w 5774835"/>
              <a:gd name="connsiteY6" fmla="*/ 2218267 h 2218267"/>
              <a:gd name="connsiteX7" fmla="*/ 8703 w 5774835"/>
              <a:gd name="connsiteY7" fmla="*/ 1937448 h 2218267"/>
              <a:gd name="connsiteX8" fmla="*/ 0 w 5774835"/>
              <a:gd name="connsiteY8" fmla="*/ 287583 h 2218267"/>
              <a:gd name="connsiteX0" fmla="*/ 0 w 5781424"/>
              <a:gd name="connsiteY0" fmla="*/ 287583 h 2218267"/>
              <a:gd name="connsiteX1" fmla="*/ 216551 w 5781424"/>
              <a:gd name="connsiteY1" fmla="*/ 8466 h 2218267"/>
              <a:gd name="connsiteX2" fmla="*/ 5589297 w 5781424"/>
              <a:gd name="connsiteY2" fmla="*/ 0 h 2218267"/>
              <a:gd name="connsiteX3" fmla="*/ 5774502 w 5781424"/>
              <a:gd name="connsiteY3" fmla="*/ 365485 h 2218267"/>
              <a:gd name="connsiteX4" fmla="*/ 5774502 w 5781424"/>
              <a:gd name="connsiteY4" fmla="*/ 1827382 h 2218267"/>
              <a:gd name="connsiteX5" fmla="*/ 5627928 w 5781424"/>
              <a:gd name="connsiteY5" fmla="*/ 2201523 h 2218267"/>
              <a:gd name="connsiteX6" fmla="*/ 221786 w 5781424"/>
              <a:gd name="connsiteY6" fmla="*/ 2218267 h 2218267"/>
              <a:gd name="connsiteX7" fmla="*/ 8703 w 5781424"/>
              <a:gd name="connsiteY7" fmla="*/ 1937448 h 2218267"/>
              <a:gd name="connsiteX8" fmla="*/ 0 w 5781424"/>
              <a:gd name="connsiteY8" fmla="*/ 287583 h 22182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781424" h="2218267">
                <a:moveTo>
                  <a:pt x="0" y="287583"/>
                </a:moveTo>
                <a:cubicBezTo>
                  <a:pt x="0" y="85731"/>
                  <a:pt x="14699" y="8466"/>
                  <a:pt x="216551" y="8466"/>
                </a:cubicBezTo>
                <a:lnTo>
                  <a:pt x="5589297" y="0"/>
                </a:lnTo>
                <a:cubicBezTo>
                  <a:pt x="5791149" y="0"/>
                  <a:pt x="5774502" y="163633"/>
                  <a:pt x="5774502" y="365485"/>
                </a:cubicBezTo>
                <a:lnTo>
                  <a:pt x="5774502" y="1827382"/>
                </a:lnTo>
                <a:cubicBezTo>
                  <a:pt x="5774502" y="2029234"/>
                  <a:pt x="5829780" y="2201523"/>
                  <a:pt x="5627928" y="2201523"/>
                </a:cubicBezTo>
                <a:lnTo>
                  <a:pt x="221786" y="2218267"/>
                </a:lnTo>
                <a:cubicBezTo>
                  <a:pt x="19934" y="2218267"/>
                  <a:pt x="8703" y="2139300"/>
                  <a:pt x="8703" y="1937448"/>
                </a:cubicBezTo>
                <a:lnTo>
                  <a:pt x="0" y="287583"/>
                </a:lnTo>
                <a:close/>
              </a:path>
            </a:pathLst>
          </a:cu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A1B65EE3-44C8-14A7-6701-40572EFB6519}"/>
                  </a:ext>
                </a:extLst>
              </xdr:cNvPr>
              <xdr:cNvGraphicFramePr/>
            </xdr:nvGraphicFramePr>
            <xdr:xfrm>
              <a:off x="2547524" y="3284514"/>
              <a:ext cx="5596682" cy="2105882"/>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547524" y="3284514"/>
                <a:ext cx="5596682" cy="21058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13</xdr:col>
      <xdr:colOff>482600</xdr:colOff>
      <xdr:row>17</xdr:row>
      <xdr:rowOff>101600</xdr:rowOff>
    </xdr:from>
    <xdr:to>
      <xdr:col>19</xdr:col>
      <xdr:colOff>406399</xdr:colOff>
      <xdr:row>29</xdr:row>
      <xdr:rowOff>67734</xdr:rowOff>
    </xdr:to>
    <xdr:graphicFrame macro="">
      <xdr:nvGraphicFramePr>
        <xdr:cNvPr id="53" name="Chart 52">
          <a:extLst>
            <a:ext uri="{FF2B5EF4-FFF2-40B4-BE49-F238E27FC236}">
              <a16:creationId xmlns:a16="http://schemas.microsoft.com/office/drawing/2014/main" id="{3BFE34F4-3AF6-41A9-B7A5-3A5094F31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118533</xdr:colOff>
      <xdr:row>0</xdr:row>
      <xdr:rowOff>0</xdr:rowOff>
    </xdr:from>
    <xdr:to>
      <xdr:col>3</xdr:col>
      <xdr:colOff>491067</xdr:colOff>
      <xdr:row>30</xdr:row>
      <xdr:rowOff>67733</xdr:rowOff>
    </xdr:to>
    <xdr:sp macro="" textlink="">
      <xdr:nvSpPr>
        <xdr:cNvPr id="2" name="Rectangle 1">
          <a:extLst>
            <a:ext uri="{FF2B5EF4-FFF2-40B4-BE49-F238E27FC236}">
              <a16:creationId xmlns:a16="http://schemas.microsoft.com/office/drawing/2014/main" id="{AC9D0EBB-340E-4C50-9D85-B4124F6440A7}"/>
            </a:ext>
          </a:extLst>
        </xdr:cNvPr>
        <xdr:cNvSpPr/>
      </xdr:nvSpPr>
      <xdr:spPr>
        <a:xfrm>
          <a:off x="118533" y="0"/>
          <a:ext cx="2201334" cy="555413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216364</xdr:colOff>
      <xdr:row>0</xdr:row>
      <xdr:rowOff>152402</xdr:rowOff>
    </xdr:from>
    <xdr:to>
      <xdr:col>2</xdr:col>
      <xdr:colOff>338666</xdr:colOff>
      <xdr:row>4</xdr:row>
      <xdr:rowOff>50799</xdr:rowOff>
    </xdr:to>
    <xdr:sp macro="" textlink="">
      <xdr:nvSpPr>
        <xdr:cNvPr id="3" name="Oval 2">
          <a:extLst>
            <a:ext uri="{FF2B5EF4-FFF2-40B4-BE49-F238E27FC236}">
              <a16:creationId xmlns:a16="http://schemas.microsoft.com/office/drawing/2014/main" id="{78D3944D-114C-4EBD-BFE6-F7683C7D3B76}"/>
            </a:ext>
          </a:extLst>
        </xdr:cNvPr>
        <xdr:cNvSpPr/>
      </xdr:nvSpPr>
      <xdr:spPr>
        <a:xfrm>
          <a:off x="825964" y="152402"/>
          <a:ext cx="731902" cy="629917"/>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71963</xdr:colOff>
      <xdr:row>11</xdr:row>
      <xdr:rowOff>2815</xdr:rowOff>
    </xdr:from>
    <xdr:to>
      <xdr:col>3</xdr:col>
      <xdr:colOff>508000</xdr:colOff>
      <xdr:row>12</xdr:row>
      <xdr:rowOff>90868</xdr:rowOff>
    </xdr:to>
    <xdr:sp macro="" textlink="">
      <xdr:nvSpPr>
        <xdr:cNvPr id="19" name="Rectangle 18">
          <a:hlinkClick xmlns:r="http://schemas.openxmlformats.org/officeDocument/2006/relationships" r:id="rId1"/>
          <a:extLst>
            <a:ext uri="{FF2B5EF4-FFF2-40B4-BE49-F238E27FC236}">
              <a16:creationId xmlns:a16="http://schemas.microsoft.com/office/drawing/2014/main" id="{49CBBE3C-B112-494A-AED7-3EA831F0AD5C}"/>
            </a:ext>
          </a:extLst>
        </xdr:cNvPr>
        <xdr:cNvSpPr/>
      </xdr:nvSpPr>
      <xdr:spPr>
        <a:xfrm>
          <a:off x="71963" y="2051748"/>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Attrition</a:t>
          </a:r>
        </a:p>
      </xdr:txBody>
    </xdr:sp>
    <xdr:clientData/>
  </xdr:twoCellAnchor>
  <xdr:twoCellAnchor>
    <xdr:from>
      <xdr:col>0</xdr:col>
      <xdr:colOff>71963</xdr:colOff>
      <xdr:row>12</xdr:row>
      <xdr:rowOff>126987</xdr:rowOff>
    </xdr:from>
    <xdr:to>
      <xdr:col>3</xdr:col>
      <xdr:colOff>508000</xdr:colOff>
      <xdr:row>14</xdr:row>
      <xdr:rowOff>28774</xdr:rowOff>
    </xdr:to>
    <xdr:sp macro="" textlink="">
      <xdr:nvSpPr>
        <xdr:cNvPr id="20" name="Rectangle 19">
          <a:hlinkClick xmlns:r="http://schemas.openxmlformats.org/officeDocument/2006/relationships" r:id="rId2"/>
          <a:extLst>
            <a:ext uri="{FF2B5EF4-FFF2-40B4-BE49-F238E27FC236}">
              <a16:creationId xmlns:a16="http://schemas.microsoft.com/office/drawing/2014/main" id="{484CB17A-E1D3-40E6-8D0E-B5F89DA088F9}"/>
            </a:ext>
          </a:extLst>
        </xdr:cNvPr>
        <xdr:cNvSpPr/>
      </xdr:nvSpPr>
      <xdr:spPr>
        <a:xfrm>
          <a:off x="71963" y="2362187"/>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Recommendations</a:t>
          </a:r>
        </a:p>
      </xdr:txBody>
    </xdr:sp>
    <xdr:clientData/>
  </xdr:twoCellAnchor>
  <xdr:twoCellAnchor>
    <xdr:from>
      <xdr:col>0</xdr:col>
      <xdr:colOff>71963</xdr:colOff>
      <xdr:row>7</xdr:row>
      <xdr:rowOff>135461</xdr:rowOff>
    </xdr:from>
    <xdr:to>
      <xdr:col>3</xdr:col>
      <xdr:colOff>508000</xdr:colOff>
      <xdr:row>9</xdr:row>
      <xdr:rowOff>37248</xdr:rowOff>
    </xdr:to>
    <xdr:sp macro="" textlink="">
      <xdr:nvSpPr>
        <xdr:cNvPr id="21" name="Rectangle 20">
          <a:hlinkClick xmlns:r="http://schemas.openxmlformats.org/officeDocument/2006/relationships" r:id="rId3"/>
          <a:extLst>
            <a:ext uri="{FF2B5EF4-FFF2-40B4-BE49-F238E27FC236}">
              <a16:creationId xmlns:a16="http://schemas.microsoft.com/office/drawing/2014/main" id="{74077D2F-C0AC-4062-83B7-9D9ED4EFB986}"/>
            </a:ext>
          </a:extLst>
        </xdr:cNvPr>
        <xdr:cNvSpPr/>
      </xdr:nvSpPr>
      <xdr:spPr>
        <a:xfrm>
          <a:off x="71963" y="1415621"/>
          <a:ext cx="2264837" cy="2675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Overview</a:t>
          </a:r>
        </a:p>
      </xdr:txBody>
    </xdr:sp>
    <xdr:clientData/>
  </xdr:twoCellAnchor>
  <xdr:twoCellAnchor>
    <xdr:from>
      <xdr:col>0</xdr:col>
      <xdr:colOff>71963</xdr:colOff>
      <xdr:row>9</xdr:row>
      <xdr:rowOff>64899</xdr:rowOff>
    </xdr:from>
    <xdr:to>
      <xdr:col>3</xdr:col>
      <xdr:colOff>508000</xdr:colOff>
      <xdr:row>10</xdr:row>
      <xdr:rowOff>152952</xdr:rowOff>
    </xdr:to>
    <xdr:sp macro="" textlink="">
      <xdr:nvSpPr>
        <xdr:cNvPr id="22" name="Rectangle 21">
          <a:hlinkClick xmlns:r="http://schemas.openxmlformats.org/officeDocument/2006/relationships" r:id="rId4"/>
          <a:extLst>
            <a:ext uri="{FF2B5EF4-FFF2-40B4-BE49-F238E27FC236}">
              <a16:creationId xmlns:a16="http://schemas.microsoft.com/office/drawing/2014/main" id="{9CBE1998-B340-4D51-A145-BF8EAFF748CB}"/>
            </a:ext>
          </a:extLst>
        </xdr:cNvPr>
        <xdr:cNvSpPr/>
      </xdr:nvSpPr>
      <xdr:spPr>
        <a:xfrm>
          <a:off x="71963" y="1741299"/>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Departments</a:t>
          </a:r>
        </a:p>
      </xdr:txBody>
    </xdr:sp>
    <xdr:clientData/>
  </xdr:twoCellAnchor>
  <xdr:twoCellAnchor editAs="oneCell">
    <xdr:from>
      <xdr:col>0</xdr:col>
      <xdr:colOff>122767</xdr:colOff>
      <xdr:row>24</xdr:row>
      <xdr:rowOff>184153</xdr:rowOff>
    </xdr:from>
    <xdr:to>
      <xdr:col>3</xdr:col>
      <xdr:colOff>488527</xdr:colOff>
      <xdr:row>28</xdr:row>
      <xdr:rowOff>118535</xdr:rowOff>
    </xdr:to>
    <mc:AlternateContent xmlns:mc="http://schemas.openxmlformats.org/markup-compatibility/2006" xmlns:a14="http://schemas.microsoft.com/office/drawing/2010/main">
      <mc:Choice Requires="a14">
        <xdr:graphicFrame macro="">
          <xdr:nvGraphicFramePr>
            <xdr:cNvPr id="23" name="Department 3">
              <a:extLst>
                <a:ext uri="{FF2B5EF4-FFF2-40B4-BE49-F238E27FC236}">
                  <a16:creationId xmlns:a16="http://schemas.microsoft.com/office/drawing/2014/main" id="{7980AFF7-B817-4AAD-A896-D048DB3FD30C}"/>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22767" y="4654553"/>
              <a:ext cx="2194560" cy="679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122768</xdr:colOff>
      <xdr:row>21</xdr:row>
      <xdr:rowOff>93138</xdr:rowOff>
    </xdr:from>
    <xdr:to>
      <xdr:col>3</xdr:col>
      <xdr:colOff>488528</xdr:colOff>
      <xdr:row>24</xdr:row>
      <xdr:rowOff>174418</xdr:rowOff>
    </xdr:to>
    <mc:AlternateContent xmlns:mc="http://schemas.openxmlformats.org/markup-compatibility/2006" xmlns:a14="http://schemas.microsoft.com/office/drawing/2010/main">
      <mc:Choice Requires="a14">
        <xdr:graphicFrame macro="">
          <xdr:nvGraphicFramePr>
            <xdr:cNvPr id="24" name="Gender 2">
              <a:extLst>
                <a:ext uri="{FF2B5EF4-FFF2-40B4-BE49-F238E27FC236}">
                  <a16:creationId xmlns:a16="http://schemas.microsoft.com/office/drawing/2014/main" id="{15267C3F-962E-44A6-B5D5-7F66E0F75BB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2768" y="4004738"/>
              <a:ext cx="219456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334876</xdr:colOff>
      <xdr:row>1</xdr:row>
      <xdr:rowOff>67318</xdr:rowOff>
    </xdr:from>
    <xdr:to>
      <xdr:col>2</xdr:col>
      <xdr:colOff>211665</xdr:colOff>
      <xdr:row>4</xdr:row>
      <xdr:rowOff>1637</xdr:rowOff>
    </xdr:to>
    <xdr:pic>
      <xdr:nvPicPr>
        <xdr:cNvPr id="25" name="Picture 24">
          <a:extLst>
            <a:ext uri="{FF2B5EF4-FFF2-40B4-BE49-F238E27FC236}">
              <a16:creationId xmlns:a16="http://schemas.microsoft.com/office/drawing/2014/main" id="{B0ED7247-09F2-404B-B851-3B29F1C86D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rot="10800000" flipH="1" flipV="1">
          <a:off x="944476" y="250198"/>
          <a:ext cx="486389" cy="478820"/>
        </a:xfrm>
        <a:prstGeom prst="rect">
          <a:avLst/>
        </a:prstGeom>
      </xdr:spPr>
    </xdr:pic>
    <xdr:clientData/>
  </xdr:twoCellAnchor>
  <xdr:twoCellAnchor>
    <xdr:from>
      <xdr:col>0</xdr:col>
      <xdr:colOff>279399</xdr:colOff>
      <xdr:row>3</xdr:row>
      <xdr:rowOff>169331</xdr:rowOff>
    </xdr:from>
    <xdr:to>
      <xdr:col>3</xdr:col>
      <xdr:colOff>364065</xdr:colOff>
      <xdr:row>6</xdr:row>
      <xdr:rowOff>101598</xdr:rowOff>
    </xdr:to>
    <xdr:sp macro="" textlink="">
      <xdr:nvSpPr>
        <xdr:cNvPr id="26" name="TextBox 25">
          <a:extLst>
            <a:ext uri="{FF2B5EF4-FFF2-40B4-BE49-F238E27FC236}">
              <a16:creationId xmlns:a16="http://schemas.microsoft.com/office/drawing/2014/main" id="{77A695A7-6161-4D82-A9BB-053E81F9CF61}"/>
            </a:ext>
          </a:extLst>
        </xdr:cNvPr>
        <xdr:cNvSpPr txBox="1"/>
      </xdr:nvSpPr>
      <xdr:spPr>
        <a:xfrm>
          <a:off x="279399" y="717971"/>
          <a:ext cx="1913466" cy="48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HR Analytics</a:t>
          </a:r>
        </a:p>
      </xdr:txBody>
    </xdr:sp>
    <xdr:clientData/>
  </xdr:twoCellAnchor>
  <xdr:twoCellAnchor>
    <xdr:from>
      <xdr:col>7</xdr:col>
      <xdr:colOff>152399</xdr:colOff>
      <xdr:row>0</xdr:row>
      <xdr:rowOff>81485</xdr:rowOff>
    </xdr:from>
    <xdr:to>
      <xdr:col>10</xdr:col>
      <xdr:colOff>243839</xdr:colOff>
      <xdr:row>4</xdr:row>
      <xdr:rowOff>67938</xdr:rowOff>
    </xdr:to>
    <xdr:grpSp>
      <xdr:nvGrpSpPr>
        <xdr:cNvPr id="35" name="Group 34">
          <a:extLst>
            <a:ext uri="{FF2B5EF4-FFF2-40B4-BE49-F238E27FC236}">
              <a16:creationId xmlns:a16="http://schemas.microsoft.com/office/drawing/2014/main" id="{EF4CD19A-8D06-4273-8198-559E43F59139}"/>
            </a:ext>
          </a:extLst>
        </xdr:cNvPr>
        <xdr:cNvGrpSpPr/>
      </xdr:nvGrpSpPr>
      <xdr:grpSpPr>
        <a:xfrm>
          <a:off x="4419599" y="81485"/>
          <a:ext cx="1920240" cy="731520"/>
          <a:chOff x="3191934" y="201077"/>
          <a:chExt cx="1920240" cy="731520"/>
        </a:xfrm>
        <a:solidFill>
          <a:schemeClr val="bg1"/>
        </a:solidFill>
        <a:effectLst>
          <a:outerShdw blurRad="50800" dist="38100" dir="2700000" algn="tl" rotWithShape="0">
            <a:prstClr val="black">
              <a:alpha val="40000"/>
            </a:prstClr>
          </a:outerShdw>
        </a:effectLst>
      </xdr:grpSpPr>
      <xdr:sp macro="" textlink="">
        <xdr:nvSpPr>
          <xdr:cNvPr id="36" name="Rectangle: Rounded Corners 35">
            <a:extLst>
              <a:ext uri="{FF2B5EF4-FFF2-40B4-BE49-F238E27FC236}">
                <a16:creationId xmlns:a16="http://schemas.microsoft.com/office/drawing/2014/main" id="{EAEDA282-5079-74CE-C876-A06B6F72F031}"/>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1"/>
                </a:solidFill>
              </a:ln>
            </a:endParaRPr>
          </a:p>
        </xdr:txBody>
      </xdr:sp>
      <xdr:sp macro="" textlink="'Pivot Table'!$K$4">
        <xdr:nvSpPr>
          <xdr:cNvPr id="37" name="TextBox 36">
            <a:extLst>
              <a:ext uri="{FF2B5EF4-FFF2-40B4-BE49-F238E27FC236}">
                <a16:creationId xmlns:a16="http://schemas.microsoft.com/office/drawing/2014/main" id="{6ACA96BB-D3B2-5B77-146E-C69BEF8A39AD}"/>
              </a:ext>
            </a:extLst>
          </xdr:cNvPr>
          <xdr:cNvSpPr txBox="1"/>
        </xdr:nvSpPr>
        <xdr:spPr>
          <a:xfrm>
            <a:off x="3293533" y="279399"/>
            <a:ext cx="1676399"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0" i="0" u="none" strike="noStrike">
                <a:ln>
                  <a:solidFill>
                    <a:schemeClr val="accent1"/>
                  </a:solidFill>
                </a:ln>
                <a:solidFill>
                  <a:schemeClr val="accent1"/>
                </a:solidFill>
                <a:latin typeface="Aptos Narrow"/>
              </a:rPr>
              <a:t>Avg Training Times</a:t>
            </a:r>
            <a:br>
              <a:rPr lang="en-US" sz="1400" b="0" i="0" u="none" strike="noStrike">
                <a:ln>
                  <a:solidFill>
                    <a:schemeClr val="accent1"/>
                  </a:solidFill>
                </a:ln>
                <a:solidFill>
                  <a:schemeClr val="accent1"/>
                </a:solidFill>
                <a:latin typeface="Aptos Narrow"/>
              </a:rPr>
            </a:br>
            <a:fld id="{5DB1D4BF-E0E1-4FA4-A34C-805A62E87D2C}" type="TxLink">
              <a:rPr lang="en-US" sz="1400" b="0" i="0" u="none" strike="noStrike">
                <a:ln>
                  <a:solidFill>
                    <a:schemeClr val="accent1"/>
                  </a:solidFill>
                </a:ln>
                <a:solidFill>
                  <a:schemeClr val="accent1"/>
                </a:solidFill>
                <a:latin typeface="Aptos Narrow"/>
              </a:rPr>
              <a:pPr algn="ctr"/>
              <a:t>3</a:t>
            </a:fld>
            <a:endParaRPr lang="en-US" sz="1800">
              <a:ln>
                <a:solidFill>
                  <a:schemeClr val="accent1"/>
                </a:solidFill>
              </a:ln>
              <a:solidFill>
                <a:schemeClr val="accent1"/>
              </a:solidFill>
            </a:endParaRPr>
          </a:p>
        </xdr:txBody>
      </xdr:sp>
    </xdr:grpSp>
    <xdr:clientData/>
  </xdr:twoCellAnchor>
  <xdr:twoCellAnchor>
    <xdr:from>
      <xdr:col>11</xdr:col>
      <xdr:colOff>145344</xdr:colOff>
      <xdr:row>0</xdr:row>
      <xdr:rowOff>76199</xdr:rowOff>
    </xdr:from>
    <xdr:to>
      <xdr:col>14</xdr:col>
      <xdr:colOff>236784</xdr:colOff>
      <xdr:row>4</xdr:row>
      <xdr:rowOff>73225</xdr:rowOff>
    </xdr:to>
    <xdr:grpSp>
      <xdr:nvGrpSpPr>
        <xdr:cNvPr id="38" name="Group 37">
          <a:extLst>
            <a:ext uri="{FF2B5EF4-FFF2-40B4-BE49-F238E27FC236}">
              <a16:creationId xmlns:a16="http://schemas.microsoft.com/office/drawing/2014/main" id="{2D02B35C-21AD-47F4-8797-CC599DBD3B9C}"/>
            </a:ext>
          </a:extLst>
        </xdr:cNvPr>
        <xdr:cNvGrpSpPr/>
      </xdr:nvGrpSpPr>
      <xdr:grpSpPr>
        <a:xfrm>
          <a:off x="6850944" y="76199"/>
          <a:ext cx="1920240" cy="742093"/>
          <a:chOff x="3191934" y="190504"/>
          <a:chExt cx="1920240" cy="742093"/>
        </a:xfrm>
        <a:solidFill>
          <a:schemeClr val="bg1"/>
        </a:solidFill>
        <a:effectLst>
          <a:outerShdw blurRad="50800" dist="38100" dir="2700000" algn="tl" rotWithShape="0">
            <a:prstClr val="black">
              <a:alpha val="40000"/>
            </a:prstClr>
          </a:outerShdw>
        </a:effectLst>
      </xdr:grpSpPr>
      <xdr:sp macro="" textlink="">
        <xdr:nvSpPr>
          <xdr:cNvPr id="39" name="Rectangle: Rounded Corners 38">
            <a:extLst>
              <a:ext uri="{FF2B5EF4-FFF2-40B4-BE49-F238E27FC236}">
                <a16:creationId xmlns:a16="http://schemas.microsoft.com/office/drawing/2014/main" id="{BF362C8F-3686-1E37-4640-DB4D79639F8C}"/>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1"/>
                </a:solidFill>
              </a:ln>
              <a:solidFill>
                <a:schemeClr val="accent1"/>
              </a:solidFill>
            </a:endParaRPr>
          </a:p>
        </xdr:txBody>
      </xdr:sp>
      <xdr:sp macro="" textlink="'Pivot Table'!K7">
        <xdr:nvSpPr>
          <xdr:cNvPr id="40" name="TextBox 39">
            <a:extLst>
              <a:ext uri="{FF2B5EF4-FFF2-40B4-BE49-F238E27FC236}">
                <a16:creationId xmlns:a16="http://schemas.microsoft.com/office/drawing/2014/main" id="{3B8AD226-244C-5DB8-6509-10F940074110}"/>
              </a:ext>
            </a:extLst>
          </xdr:cNvPr>
          <xdr:cNvSpPr txBox="1"/>
        </xdr:nvSpPr>
        <xdr:spPr>
          <a:xfrm>
            <a:off x="3293533" y="190504"/>
            <a:ext cx="1756839" cy="694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ln>
                  <a:solidFill>
                    <a:schemeClr val="accent1"/>
                  </a:solidFill>
                </a:ln>
                <a:solidFill>
                  <a:schemeClr val="accent1"/>
                </a:solidFill>
                <a:latin typeface="+mn-lt"/>
              </a:rPr>
              <a:t>Avg Years Since Last Promotion</a:t>
            </a:r>
            <a:br>
              <a:rPr lang="en-US" sz="1200" b="0" i="0" u="none" strike="noStrike">
                <a:ln>
                  <a:solidFill>
                    <a:schemeClr val="accent1"/>
                  </a:solidFill>
                </a:ln>
                <a:solidFill>
                  <a:schemeClr val="accent1"/>
                </a:solidFill>
                <a:latin typeface="+mn-lt"/>
              </a:rPr>
            </a:br>
            <a:fld id="{646F720D-3151-4321-8DD3-F2E9862156EF}" type="TxLink">
              <a:rPr lang="en-US" sz="1200" b="0" i="0" u="none" strike="noStrike">
                <a:ln>
                  <a:solidFill>
                    <a:schemeClr val="accent1"/>
                  </a:solidFill>
                </a:ln>
                <a:solidFill>
                  <a:schemeClr val="accent1"/>
                </a:solidFill>
                <a:latin typeface="Aptos Narrow"/>
              </a:rPr>
              <a:pPr algn="ctr"/>
              <a:t>2.2</a:t>
            </a:fld>
            <a:endParaRPr lang="en-US" sz="2000">
              <a:ln>
                <a:solidFill>
                  <a:schemeClr val="accent1"/>
                </a:solidFill>
              </a:ln>
              <a:solidFill>
                <a:schemeClr val="accent1"/>
              </a:solidFill>
            </a:endParaRPr>
          </a:p>
        </xdr:txBody>
      </xdr:sp>
    </xdr:grpSp>
    <xdr:clientData/>
  </xdr:twoCellAnchor>
  <xdr:twoCellAnchor>
    <xdr:from>
      <xdr:col>15</xdr:col>
      <xdr:colOff>138289</xdr:colOff>
      <xdr:row>0</xdr:row>
      <xdr:rowOff>76198</xdr:rowOff>
    </xdr:from>
    <xdr:to>
      <xdr:col>18</xdr:col>
      <xdr:colOff>229729</xdr:colOff>
      <xdr:row>4</xdr:row>
      <xdr:rowOff>73226</xdr:rowOff>
    </xdr:to>
    <xdr:grpSp>
      <xdr:nvGrpSpPr>
        <xdr:cNvPr id="41" name="Group 40">
          <a:extLst>
            <a:ext uri="{FF2B5EF4-FFF2-40B4-BE49-F238E27FC236}">
              <a16:creationId xmlns:a16="http://schemas.microsoft.com/office/drawing/2014/main" id="{91155CFF-5116-4AF4-9EF6-5A24C92B1D02}"/>
            </a:ext>
          </a:extLst>
        </xdr:cNvPr>
        <xdr:cNvGrpSpPr/>
      </xdr:nvGrpSpPr>
      <xdr:grpSpPr>
        <a:xfrm>
          <a:off x="9282289" y="76198"/>
          <a:ext cx="1920240" cy="742095"/>
          <a:chOff x="3191934" y="190502"/>
          <a:chExt cx="1920240" cy="742095"/>
        </a:xfrm>
        <a:solidFill>
          <a:schemeClr val="bg1"/>
        </a:solidFill>
        <a:effectLst>
          <a:outerShdw blurRad="50800" dist="38100" dir="2700000" algn="tl" rotWithShape="0">
            <a:prstClr val="black">
              <a:alpha val="40000"/>
            </a:prstClr>
          </a:outerShdw>
        </a:effectLst>
      </xdr:grpSpPr>
      <xdr:sp macro="" textlink="">
        <xdr:nvSpPr>
          <xdr:cNvPr id="42" name="Rectangle: Rounded Corners 41">
            <a:extLst>
              <a:ext uri="{FF2B5EF4-FFF2-40B4-BE49-F238E27FC236}">
                <a16:creationId xmlns:a16="http://schemas.microsoft.com/office/drawing/2014/main" id="{093D0957-F288-0FA5-3452-24F1108CEF95}"/>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1"/>
                </a:solidFill>
              </a:ln>
              <a:solidFill>
                <a:schemeClr val="accent1"/>
              </a:solidFill>
            </a:endParaRPr>
          </a:p>
        </xdr:txBody>
      </xdr:sp>
      <xdr:sp macro="" textlink="'Pivot Table'!K10">
        <xdr:nvSpPr>
          <xdr:cNvPr id="43" name="TextBox 42">
            <a:extLst>
              <a:ext uri="{FF2B5EF4-FFF2-40B4-BE49-F238E27FC236}">
                <a16:creationId xmlns:a16="http://schemas.microsoft.com/office/drawing/2014/main" id="{650ABCAD-4BDA-3C6F-D76A-A20976DDC284}"/>
              </a:ext>
            </a:extLst>
          </xdr:cNvPr>
          <xdr:cNvSpPr txBox="1"/>
        </xdr:nvSpPr>
        <xdr:spPr>
          <a:xfrm>
            <a:off x="3293533" y="190502"/>
            <a:ext cx="1676399" cy="702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ln>
                  <a:solidFill>
                    <a:schemeClr val="accent1"/>
                  </a:solidFill>
                </a:ln>
                <a:solidFill>
                  <a:schemeClr val="accent1"/>
                </a:solidFill>
                <a:latin typeface="+mn-lt"/>
              </a:rPr>
              <a:t>Avg Job Satisfaction Score</a:t>
            </a:r>
            <a:br>
              <a:rPr lang="en-US" sz="1200" b="0" i="0" u="none" strike="noStrike">
                <a:ln>
                  <a:solidFill>
                    <a:schemeClr val="accent1"/>
                  </a:solidFill>
                </a:ln>
                <a:solidFill>
                  <a:schemeClr val="accent1"/>
                </a:solidFill>
                <a:latin typeface="+mn-lt"/>
              </a:rPr>
            </a:br>
            <a:fld id="{3E2769BD-DBB5-447C-AFB4-CAFCF8620CE0}" type="TxLink">
              <a:rPr lang="en-US" sz="1200" b="0" i="0" u="none" strike="noStrike">
                <a:ln>
                  <a:solidFill>
                    <a:schemeClr val="accent1"/>
                  </a:solidFill>
                </a:ln>
                <a:solidFill>
                  <a:schemeClr val="accent1"/>
                </a:solidFill>
                <a:latin typeface="Aptos Narrow"/>
              </a:rPr>
              <a:pPr algn="ctr"/>
              <a:t>2.7</a:t>
            </a:fld>
            <a:endParaRPr lang="en-US" sz="2800">
              <a:ln>
                <a:solidFill>
                  <a:schemeClr val="accent1"/>
                </a:solidFill>
              </a:ln>
              <a:solidFill>
                <a:schemeClr val="accent1"/>
              </a:solidFill>
            </a:endParaRPr>
          </a:p>
        </xdr:txBody>
      </xdr:sp>
    </xdr:grpSp>
    <xdr:clientData/>
  </xdr:twoCellAnchor>
  <xdr:twoCellAnchor>
    <xdr:from>
      <xdr:col>19</xdr:col>
      <xdr:colOff>131234</xdr:colOff>
      <xdr:row>0</xdr:row>
      <xdr:rowOff>81485</xdr:rowOff>
    </xdr:from>
    <xdr:to>
      <xdr:col>22</xdr:col>
      <xdr:colOff>222674</xdr:colOff>
      <xdr:row>4</xdr:row>
      <xdr:rowOff>67938</xdr:rowOff>
    </xdr:to>
    <xdr:grpSp>
      <xdr:nvGrpSpPr>
        <xdr:cNvPr id="44" name="Group 43">
          <a:extLst>
            <a:ext uri="{FF2B5EF4-FFF2-40B4-BE49-F238E27FC236}">
              <a16:creationId xmlns:a16="http://schemas.microsoft.com/office/drawing/2014/main" id="{23E18856-65A6-48C3-8426-3AB987A3025E}"/>
            </a:ext>
          </a:extLst>
        </xdr:cNvPr>
        <xdr:cNvGrpSpPr/>
      </xdr:nvGrpSpPr>
      <xdr:grpSpPr>
        <a:xfrm>
          <a:off x="11713634" y="81485"/>
          <a:ext cx="1920240" cy="731520"/>
          <a:chOff x="3191934" y="201077"/>
          <a:chExt cx="1920240" cy="731520"/>
        </a:xfrm>
        <a:solidFill>
          <a:schemeClr val="bg1"/>
        </a:solidFill>
        <a:effectLst>
          <a:outerShdw blurRad="50800" dist="38100" dir="2700000" algn="tl" rotWithShape="0">
            <a:prstClr val="black">
              <a:alpha val="40000"/>
            </a:prstClr>
          </a:outerShdw>
        </a:effectLst>
      </xdr:grpSpPr>
      <xdr:sp macro="" textlink="">
        <xdr:nvSpPr>
          <xdr:cNvPr id="45" name="Rectangle: Rounded Corners 44">
            <a:extLst>
              <a:ext uri="{FF2B5EF4-FFF2-40B4-BE49-F238E27FC236}">
                <a16:creationId xmlns:a16="http://schemas.microsoft.com/office/drawing/2014/main" id="{31A63D22-9CF0-DAF3-232D-91EAF945E90D}"/>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1"/>
                </a:solidFill>
              </a:ln>
              <a:solidFill>
                <a:schemeClr val="accent1"/>
              </a:solidFill>
            </a:endParaRPr>
          </a:p>
        </xdr:txBody>
      </xdr:sp>
      <xdr:sp macro="" textlink="'Pivot Table'!K13">
        <xdr:nvSpPr>
          <xdr:cNvPr id="46" name="TextBox 45">
            <a:extLst>
              <a:ext uri="{FF2B5EF4-FFF2-40B4-BE49-F238E27FC236}">
                <a16:creationId xmlns:a16="http://schemas.microsoft.com/office/drawing/2014/main" id="{DE732131-EC3C-C36A-57D0-1D317465DDAE}"/>
              </a:ext>
            </a:extLst>
          </xdr:cNvPr>
          <xdr:cNvSpPr txBox="1"/>
        </xdr:nvSpPr>
        <xdr:spPr>
          <a:xfrm>
            <a:off x="3293533" y="279399"/>
            <a:ext cx="1676399"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0" i="0" u="none" strike="noStrike">
                <a:ln>
                  <a:solidFill>
                    <a:schemeClr val="accent1"/>
                  </a:solidFill>
                </a:ln>
                <a:solidFill>
                  <a:schemeClr val="accent1"/>
                </a:solidFill>
                <a:latin typeface="+mn-lt"/>
              </a:rPr>
              <a:t>Avg WLB Score</a:t>
            </a:r>
            <a:br>
              <a:rPr lang="en-US" sz="1400" b="0" i="0" u="none" strike="noStrike">
                <a:ln>
                  <a:solidFill>
                    <a:schemeClr val="accent1"/>
                  </a:solidFill>
                </a:ln>
                <a:solidFill>
                  <a:schemeClr val="accent1"/>
                </a:solidFill>
                <a:latin typeface="+mn-lt"/>
              </a:rPr>
            </a:br>
            <a:fld id="{F14A5045-61F3-4C7E-B99A-7D9D6E9B64F8}" type="TxLink">
              <a:rPr lang="en-US" sz="1400" b="0" i="0" u="none" strike="noStrike">
                <a:ln>
                  <a:solidFill>
                    <a:schemeClr val="accent1"/>
                  </a:solidFill>
                </a:ln>
                <a:solidFill>
                  <a:schemeClr val="accent1"/>
                </a:solidFill>
                <a:latin typeface="Aptos Narrow"/>
              </a:rPr>
              <a:pPr algn="ctr"/>
              <a:t>2.8</a:t>
            </a:fld>
            <a:endParaRPr lang="en-US" sz="1400">
              <a:ln>
                <a:solidFill>
                  <a:schemeClr val="accent1"/>
                </a:solidFill>
              </a:ln>
              <a:solidFill>
                <a:schemeClr val="accent1"/>
              </a:solidFill>
            </a:endParaRPr>
          </a:p>
        </xdr:txBody>
      </xdr:sp>
    </xdr:grpSp>
    <xdr:clientData/>
  </xdr:twoCellAnchor>
  <xdr:twoCellAnchor>
    <xdr:from>
      <xdr:col>3</xdr:col>
      <xdr:colOff>584202</xdr:colOff>
      <xdr:row>5</xdr:row>
      <xdr:rowOff>7453</xdr:rowOff>
    </xdr:from>
    <xdr:to>
      <xdr:col>11</xdr:col>
      <xdr:colOff>497104</xdr:colOff>
      <xdr:row>16</xdr:row>
      <xdr:rowOff>153079</xdr:rowOff>
    </xdr:to>
    <xdr:graphicFrame macro="">
      <xdr:nvGraphicFramePr>
        <xdr:cNvPr id="51" name="Chart 50">
          <a:extLst>
            <a:ext uri="{FF2B5EF4-FFF2-40B4-BE49-F238E27FC236}">
              <a16:creationId xmlns:a16="http://schemas.microsoft.com/office/drawing/2014/main" id="{DC0C1F0A-CEFA-4783-8418-CD48CF5B5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0</xdr:colOff>
      <xdr:row>17</xdr:row>
      <xdr:rowOff>85936</xdr:rowOff>
    </xdr:from>
    <xdr:to>
      <xdr:col>18</xdr:col>
      <xdr:colOff>456864</xdr:colOff>
      <xdr:row>29</xdr:row>
      <xdr:rowOff>45296</xdr:rowOff>
    </xdr:to>
    <xdr:graphicFrame macro="">
      <xdr:nvGraphicFramePr>
        <xdr:cNvPr id="52" name="Chart 51">
          <a:extLst>
            <a:ext uri="{FF2B5EF4-FFF2-40B4-BE49-F238E27FC236}">
              <a16:creationId xmlns:a16="http://schemas.microsoft.com/office/drawing/2014/main" id="{46808183-37B1-4E5A-B83E-EAFCA01F4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601134</xdr:colOff>
      <xdr:row>5</xdr:row>
      <xdr:rowOff>9736</xdr:rowOff>
    </xdr:from>
    <xdr:to>
      <xdr:col>18</xdr:col>
      <xdr:colOff>439589</xdr:colOff>
      <xdr:row>16</xdr:row>
      <xdr:rowOff>155362</xdr:rowOff>
    </xdr:to>
    <xdr:graphicFrame macro="">
      <xdr:nvGraphicFramePr>
        <xdr:cNvPr id="53" name="Chart 52">
          <a:extLst>
            <a:ext uri="{FF2B5EF4-FFF2-40B4-BE49-F238E27FC236}">
              <a16:creationId xmlns:a16="http://schemas.microsoft.com/office/drawing/2014/main" id="{009D6ABF-46D3-48B7-8155-FBB2ABE76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122766</xdr:colOff>
      <xdr:row>18</xdr:row>
      <xdr:rowOff>8473</xdr:rowOff>
    </xdr:from>
    <xdr:to>
      <xdr:col>3</xdr:col>
      <xdr:colOff>488526</xdr:colOff>
      <xdr:row>21</xdr:row>
      <xdr:rowOff>89753</xdr:rowOff>
    </xdr:to>
    <mc:AlternateContent xmlns:mc="http://schemas.openxmlformats.org/markup-compatibility/2006" xmlns:a14="http://schemas.microsoft.com/office/drawing/2010/main">
      <mc:Choice Requires="a14">
        <xdr:graphicFrame macro="">
          <xdr:nvGraphicFramePr>
            <xdr:cNvPr id="57" name="AgeGroup 1">
              <a:extLst>
                <a:ext uri="{FF2B5EF4-FFF2-40B4-BE49-F238E27FC236}">
                  <a16:creationId xmlns:a16="http://schemas.microsoft.com/office/drawing/2014/main" id="{03029CF5-A037-4A4E-AAE9-AE9C78FE4403}"/>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122766" y="3361273"/>
              <a:ext cx="219456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575733</xdr:colOff>
      <xdr:row>17</xdr:row>
      <xdr:rowOff>91018</xdr:rowOff>
    </xdr:from>
    <xdr:to>
      <xdr:col>25</xdr:col>
      <xdr:colOff>389464</xdr:colOff>
      <xdr:row>29</xdr:row>
      <xdr:rowOff>57151</xdr:rowOff>
    </xdr:to>
    <xdr:graphicFrame macro="">
      <xdr:nvGraphicFramePr>
        <xdr:cNvPr id="63" name="Chart 62">
          <a:extLst>
            <a:ext uri="{FF2B5EF4-FFF2-40B4-BE49-F238E27FC236}">
              <a16:creationId xmlns:a16="http://schemas.microsoft.com/office/drawing/2014/main" id="{15D67580-C4E4-4FF0-85BA-429CC6E04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597205</xdr:colOff>
      <xdr:row>17</xdr:row>
      <xdr:rowOff>76193</xdr:rowOff>
    </xdr:from>
    <xdr:to>
      <xdr:col>11</xdr:col>
      <xdr:colOff>491067</xdr:colOff>
      <xdr:row>29</xdr:row>
      <xdr:rowOff>42328</xdr:rowOff>
    </xdr:to>
    <xdr:graphicFrame macro="">
      <xdr:nvGraphicFramePr>
        <xdr:cNvPr id="66" name="Chart 65">
          <a:extLst>
            <a:ext uri="{FF2B5EF4-FFF2-40B4-BE49-F238E27FC236}">
              <a16:creationId xmlns:a16="http://schemas.microsoft.com/office/drawing/2014/main" id="{0CA8FDD0-AFC0-B325-425E-290C1E72E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558799</xdr:colOff>
      <xdr:row>4</xdr:row>
      <xdr:rowOff>186265</xdr:rowOff>
    </xdr:from>
    <xdr:to>
      <xdr:col>25</xdr:col>
      <xdr:colOff>406410</xdr:colOff>
      <xdr:row>16</xdr:row>
      <xdr:rowOff>149479</xdr:rowOff>
    </xdr:to>
    <xdr:graphicFrame macro="">
      <xdr:nvGraphicFramePr>
        <xdr:cNvPr id="67" name="Chart 66">
          <a:extLst>
            <a:ext uri="{FF2B5EF4-FFF2-40B4-BE49-F238E27FC236}">
              <a16:creationId xmlns:a16="http://schemas.microsoft.com/office/drawing/2014/main" id="{F9AF8187-4959-41D5-AC8C-EEA0A06D5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118533</xdr:colOff>
      <xdr:row>0</xdr:row>
      <xdr:rowOff>0</xdr:rowOff>
    </xdr:from>
    <xdr:to>
      <xdr:col>3</xdr:col>
      <xdr:colOff>491067</xdr:colOff>
      <xdr:row>30</xdr:row>
      <xdr:rowOff>67733</xdr:rowOff>
    </xdr:to>
    <xdr:sp macro="" textlink="">
      <xdr:nvSpPr>
        <xdr:cNvPr id="2" name="Rectangle 1">
          <a:extLst>
            <a:ext uri="{FF2B5EF4-FFF2-40B4-BE49-F238E27FC236}">
              <a16:creationId xmlns:a16="http://schemas.microsoft.com/office/drawing/2014/main" id="{8420FECE-5641-467E-8CA5-43CEE27BF17B}"/>
            </a:ext>
          </a:extLst>
        </xdr:cNvPr>
        <xdr:cNvSpPr/>
      </xdr:nvSpPr>
      <xdr:spPr>
        <a:xfrm>
          <a:off x="118533" y="0"/>
          <a:ext cx="2201334" cy="555413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216364</xdr:colOff>
      <xdr:row>0</xdr:row>
      <xdr:rowOff>152402</xdr:rowOff>
    </xdr:from>
    <xdr:to>
      <xdr:col>2</xdr:col>
      <xdr:colOff>338666</xdr:colOff>
      <xdr:row>4</xdr:row>
      <xdr:rowOff>50799</xdr:rowOff>
    </xdr:to>
    <xdr:sp macro="" textlink="">
      <xdr:nvSpPr>
        <xdr:cNvPr id="3" name="Oval 2">
          <a:extLst>
            <a:ext uri="{FF2B5EF4-FFF2-40B4-BE49-F238E27FC236}">
              <a16:creationId xmlns:a16="http://schemas.microsoft.com/office/drawing/2014/main" id="{6A87D542-02C8-4553-96AC-BD2FF69E326B}"/>
            </a:ext>
          </a:extLst>
        </xdr:cNvPr>
        <xdr:cNvSpPr/>
      </xdr:nvSpPr>
      <xdr:spPr>
        <a:xfrm>
          <a:off x="825964" y="152402"/>
          <a:ext cx="731902" cy="629917"/>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71963</xdr:colOff>
      <xdr:row>11</xdr:row>
      <xdr:rowOff>2809</xdr:rowOff>
    </xdr:from>
    <xdr:to>
      <xdr:col>3</xdr:col>
      <xdr:colOff>508000</xdr:colOff>
      <xdr:row>12</xdr:row>
      <xdr:rowOff>90862</xdr:rowOff>
    </xdr:to>
    <xdr:sp macro="" textlink="">
      <xdr:nvSpPr>
        <xdr:cNvPr id="19" name="Rectangle 18">
          <a:hlinkClick xmlns:r="http://schemas.openxmlformats.org/officeDocument/2006/relationships" r:id="rId1"/>
          <a:extLst>
            <a:ext uri="{FF2B5EF4-FFF2-40B4-BE49-F238E27FC236}">
              <a16:creationId xmlns:a16="http://schemas.microsoft.com/office/drawing/2014/main" id="{72618A3A-C99A-41F6-A502-CD9C2DD2C07D}"/>
            </a:ext>
          </a:extLst>
        </xdr:cNvPr>
        <xdr:cNvSpPr/>
      </xdr:nvSpPr>
      <xdr:spPr>
        <a:xfrm>
          <a:off x="71963" y="2051742"/>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Attrition</a:t>
          </a:r>
        </a:p>
      </xdr:txBody>
    </xdr:sp>
    <xdr:clientData/>
  </xdr:twoCellAnchor>
  <xdr:twoCellAnchor>
    <xdr:from>
      <xdr:col>0</xdr:col>
      <xdr:colOff>71963</xdr:colOff>
      <xdr:row>12</xdr:row>
      <xdr:rowOff>126981</xdr:rowOff>
    </xdr:from>
    <xdr:to>
      <xdr:col>3</xdr:col>
      <xdr:colOff>508000</xdr:colOff>
      <xdr:row>14</xdr:row>
      <xdr:rowOff>28768</xdr:rowOff>
    </xdr:to>
    <xdr:sp macro="" textlink="">
      <xdr:nvSpPr>
        <xdr:cNvPr id="20" name="Rectangle 19">
          <a:hlinkClick xmlns:r="http://schemas.openxmlformats.org/officeDocument/2006/relationships" r:id="rId2"/>
          <a:extLst>
            <a:ext uri="{FF2B5EF4-FFF2-40B4-BE49-F238E27FC236}">
              <a16:creationId xmlns:a16="http://schemas.microsoft.com/office/drawing/2014/main" id="{08366CCB-1710-404F-87BC-D5793DB39FE6}"/>
            </a:ext>
          </a:extLst>
        </xdr:cNvPr>
        <xdr:cNvSpPr/>
      </xdr:nvSpPr>
      <xdr:spPr>
        <a:xfrm>
          <a:off x="71963" y="2362181"/>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Recommendations</a:t>
          </a:r>
        </a:p>
      </xdr:txBody>
    </xdr:sp>
    <xdr:clientData/>
  </xdr:twoCellAnchor>
  <xdr:twoCellAnchor>
    <xdr:from>
      <xdr:col>0</xdr:col>
      <xdr:colOff>71963</xdr:colOff>
      <xdr:row>7</xdr:row>
      <xdr:rowOff>135461</xdr:rowOff>
    </xdr:from>
    <xdr:to>
      <xdr:col>3</xdr:col>
      <xdr:colOff>508000</xdr:colOff>
      <xdr:row>9</xdr:row>
      <xdr:rowOff>37248</xdr:rowOff>
    </xdr:to>
    <xdr:sp macro="" textlink="">
      <xdr:nvSpPr>
        <xdr:cNvPr id="21" name="Rectangle 20">
          <a:hlinkClick xmlns:r="http://schemas.openxmlformats.org/officeDocument/2006/relationships" r:id="rId3"/>
          <a:extLst>
            <a:ext uri="{FF2B5EF4-FFF2-40B4-BE49-F238E27FC236}">
              <a16:creationId xmlns:a16="http://schemas.microsoft.com/office/drawing/2014/main" id="{E35455C3-7FFB-436C-9F93-49B3BFD5AC7D}"/>
            </a:ext>
          </a:extLst>
        </xdr:cNvPr>
        <xdr:cNvSpPr/>
      </xdr:nvSpPr>
      <xdr:spPr>
        <a:xfrm>
          <a:off x="71963" y="1415621"/>
          <a:ext cx="2264837" cy="2675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Overview</a:t>
          </a:r>
        </a:p>
      </xdr:txBody>
    </xdr:sp>
    <xdr:clientData/>
  </xdr:twoCellAnchor>
  <xdr:twoCellAnchor>
    <xdr:from>
      <xdr:col>0</xdr:col>
      <xdr:colOff>71963</xdr:colOff>
      <xdr:row>9</xdr:row>
      <xdr:rowOff>64899</xdr:rowOff>
    </xdr:from>
    <xdr:to>
      <xdr:col>3</xdr:col>
      <xdr:colOff>508000</xdr:colOff>
      <xdr:row>10</xdr:row>
      <xdr:rowOff>152952</xdr:rowOff>
    </xdr:to>
    <xdr:sp macro="" textlink="">
      <xdr:nvSpPr>
        <xdr:cNvPr id="22" name="Rectangle 21">
          <a:hlinkClick xmlns:r="http://schemas.openxmlformats.org/officeDocument/2006/relationships" r:id="rId4"/>
          <a:extLst>
            <a:ext uri="{FF2B5EF4-FFF2-40B4-BE49-F238E27FC236}">
              <a16:creationId xmlns:a16="http://schemas.microsoft.com/office/drawing/2014/main" id="{A3378401-F0C9-4B37-8043-6CFE935856C9}"/>
            </a:ext>
          </a:extLst>
        </xdr:cNvPr>
        <xdr:cNvSpPr/>
      </xdr:nvSpPr>
      <xdr:spPr>
        <a:xfrm>
          <a:off x="71963" y="1741299"/>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Departments</a:t>
          </a:r>
        </a:p>
      </xdr:txBody>
    </xdr:sp>
    <xdr:clientData/>
  </xdr:twoCellAnchor>
  <xdr:twoCellAnchor editAs="oneCell">
    <xdr:from>
      <xdr:col>0</xdr:col>
      <xdr:colOff>122768</xdr:colOff>
      <xdr:row>20</xdr:row>
      <xdr:rowOff>60547</xdr:rowOff>
    </xdr:from>
    <xdr:to>
      <xdr:col>3</xdr:col>
      <xdr:colOff>488528</xdr:colOff>
      <xdr:row>24</xdr:row>
      <xdr:rowOff>1280</xdr:rowOff>
    </xdr:to>
    <mc:AlternateContent xmlns:mc="http://schemas.openxmlformats.org/markup-compatibility/2006" xmlns:a14="http://schemas.microsoft.com/office/drawing/2010/main">
      <mc:Choice Requires="a14">
        <xdr:graphicFrame macro="">
          <xdr:nvGraphicFramePr>
            <xdr:cNvPr id="24" name="Gender 3">
              <a:extLst>
                <a:ext uri="{FF2B5EF4-FFF2-40B4-BE49-F238E27FC236}">
                  <a16:creationId xmlns:a16="http://schemas.microsoft.com/office/drawing/2014/main" id="{2A5AAAAE-7109-4D89-B7C3-8090ECA5887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22768" y="3785880"/>
              <a:ext cx="219456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334876</xdr:colOff>
      <xdr:row>1</xdr:row>
      <xdr:rowOff>67318</xdr:rowOff>
    </xdr:from>
    <xdr:to>
      <xdr:col>2</xdr:col>
      <xdr:colOff>211665</xdr:colOff>
      <xdr:row>4</xdr:row>
      <xdr:rowOff>661</xdr:rowOff>
    </xdr:to>
    <xdr:pic>
      <xdr:nvPicPr>
        <xdr:cNvPr id="25" name="Picture 24">
          <a:extLst>
            <a:ext uri="{FF2B5EF4-FFF2-40B4-BE49-F238E27FC236}">
              <a16:creationId xmlns:a16="http://schemas.microsoft.com/office/drawing/2014/main" id="{ABC7CEBE-36AE-45CD-B046-235CBFA11E9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rot="10800000" flipH="1" flipV="1">
          <a:off x="944476" y="250198"/>
          <a:ext cx="486389" cy="478820"/>
        </a:xfrm>
        <a:prstGeom prst="rect">
          <a:avLst/>
        </a:prstGeom>
      </xdr:spPr>
    </xdr:pic>
    <xdr:clientData/>
  </xdr:twoCellAnchor>
  <xdr:twoCellAnchor>
    <xdr:from>
      <xdr:col>0</xdr:col>
      <xdr:colOff>279399</xdr:colOff>
      <xdr:row>3</xdr:row>
      <xdr:rowOff>169331</xdr:rowOff>
    </xdr:from>
    <xdr:to>
      <xdr:col>3</xdr:col>
      <xdr:colOff>364065</xdr:colOff>
      <xdr:row>6</xdr:row>
      <xdr:rowOff>101598</xdr:rowOff>
    </xdr:to>
    <xdr:sp macro="" textlink="">
      <xdr:nvSpPr>
        <xdr:cNvPr id="26" name="TextBox 25">
          <a:extLst>
            <a:ext uri="{FF2B5EF4-FFF2-40B4-BE49-F238E27FC236}">
              <a16:creationId xmlns:a16="http://schemas.microsoft.com/office/drawing/2014/main" id="{C3B03177-1AE5-4CD6-B68D-D15B98A5EBF2}"/>
            </a:ext>
          </a:extLst>
        </xdr:cNvPr>
        <xdr:cNvSpPr txBox="1"/>
      </xdr:nvSpPr>
      <xdr:spPr>
        <a:xfrm>
          <a:off x="279399" y="717971"/>
          <a:ext cx="1913466" cy="48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HR Analytics</a:t>
          </a:r>
        </a:p>
      </xdr:txBody>
    </xdr:sp>
    <xdr:clientData/>
  </xdr:twoCellAnchor>
  <xdr:twoCellAnchor>
    <xdr:from>
      <xdr:col>7</xdr:col>
      <xdr:colOff>203208</xdr:colOff>
      <xdr:row>0</xdr:row>
      <xdr:rowOff>76198</xdr:rowOff>
    </xdr:from>
    <xdr:to>
      <xdr:col>10</xdr:col>
      <xdr:colOff>294648</xdr:colOff>
      <xdr:row>4</xdr:row>
      <xdr:rowOff>62651</xdr:rowOff>
    </xdr:to>
    <xdr:grpSp>
      <xdr:nvGrpSpPr>
        <xdr:cNvPr id="35" name="Group 34">
          <a:extLst>
            <a:ext uri="{FF2B5EF4-FFF2-40B4-BE49-F238E27FC236}">
              <a16:creationId xmlns:a16="http://schemas.microsoft.com/office/drawing/2014/main" id="{65282B5D-DDC6-485E-9934-CE0356068737}"/>
            </a:ext>
          </a:extLst>
        </xdr:cNvPr>
        <xdr:cNvGrpSpPr/>
      </xdr:nvGrpSpPr>
      <xdr:grpSpPr>
        <a:xfrm>
          <a:off x="4470408" y="76198"/>
          <a:ext cx="1920240" cy="731520"/>
          <a:chOff x="3191934" y="201077"/>
          <a:chExt cx="1920240" cy="731520"/>
        </a:xfrm>
        <a:solidFill>
          <a:schemeClr val="bg1"/>
        </a:solidFill>
        <a:effectLst>
          <a:outerShdw blurRad="50800" dist="38100" dir="2700000" algn="tl" rotWithShape="0">
            <a:prstClr val="black">
              <a:alpha val="40000"/>
            </a:prstClr>
          </a:outerShdw>
        </a:effectLst>
      </xdr:grpSpPr>
      <xdr:sp macro="" textlink="">
        <xdr:nvSpPr>
          <xdr:cNvPr id="36" name="Rectangle: Rounded Corners 35">
            <a:extLst>
              <a:ext uri="{FF2B5EF4-FFF2-40B4-BE49-F238E27FC236}">
                <a16:creationId xmlns:a16="http://schemas.microsoft.com/office/drawing/2014/main" id="{5B9EDB29-1DE5-9CE9-CA16-F7CD6414DE4B}"/>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accent1"/>
              </a:solidFill>
            </a:endParaRPr>
          </a:p>
        </xdr:txBody>
      </xdr:sp>
      <xdr:sp macro="" textlink="'Pivot Table'!S4">
        <xdr:nvSpPr>
          <xdr:cNvPr id="37" name="TextBox 36">
            <a:extLst>
              <a:ext uri="{FF2B5EF4-FFF2-40B4-BE49-F238E27FC236}">
                <a16:creationId xmlns:a16="http://schemas.microsoft.com/office/drawing/2014/main" id="{45A4F574-C7AC-3999-9D18-921F7381F4DB}"/>
              </a:ext>
            </a:extLst>
          </xdr:cNvPr>
          <xdr:cNvSpPr txBox="1"/>
        </xdr:nvSpPr>
        <xdr:spPr>
          <a:xfrm>
            <a:off x="3293533" y="279399"/>
            <a:ext cx="1676399" cy="5503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i="0" u="none" strike="noStrike">
                <a:solidFill>
                  <a:schemeClr val="accent1"/>
                </a:solidFill>
                <a:latin typeface="Aptos Narrow"/>
              </a:rPr>
              <a:t>Attrition</a:t>
            </a:r>
            <a:r>
              <a:rPr lang="en-US" sz="1400" b="1" i="0" u="none" strike="noStrike" baseline="0">
                <a:solidFill>
                  <a:schemeClr val="accent1"/>
                </a:solidFill>
                <a:latin typeface="Aptos Narrow"/>
              </a:rPr>
              <a:t> Count</a:t>
            </a:r>
            <a:br>
              <a:rPr lang="en-US" sz="1400" b="1" i="0" u="none" strike="noStrike">
                <a:solidFill>
                  <a:schemeClr val="accent1"/>
                </a:solidFill>
                <a:latin typeface="Aptos Narrow"/>
              </a:rPr>
            </a:br>
            <a:fld id="{0917DDDC-2B3A-479B-A0A2-C23DAEBBFB6D}" type="TxLink">
              <a:rPr lang="en-US" sz="1400" b="1" i="0" u="none" strike="noStrike">
                <a:solidFill>
                  <a:schemeClr val="accent1"/>
                </a:solidFill>
                <a:latin typeface="Aptos Narrow"/>
              </a:rPr>
              <a:pPr algn="ctr"/>
              <a:t>237</a:t>
            </a:fld>
            <a:endParaRPr lang="en-US" sz="1800" b="1">
              <a:solidFill>
                <a:schemeClr val="accent1"/>
              </a:solidFill>
            </a:endParaRPr>
          </a:p>
        </xdr:txBody>
      </xdr:sp>
    </xdr:grpSp>
    <xdr:clientData/>
  </xdr:twoCellAnchor>
  <xdr:twoCellAnchor>
    <xdr:from>
      <xdr:col>11</xdr:col>
      <xdr:colOff>90316</xdr:colOff>
      <xdr:row>0</xdr:row>
      <xdr:rowOff>76198</xdr:rowOff>
    </xdr:from>
    <xdr:to>
      <xdr:col>14</xdr:col>
      <xdr:colOff>181756</xdr:colOff>
      <xdr:row>4</xdr:row>
      <xdr:rowOff>62651</xdr:rowOff>
    </xdr:to>
    <xdr:grpSp>
      <xdr:nvGrpSpPr>
        <xdr:cNvPr id="38" name="Group 37">
          <a:extLst>
            <a:ext uri="{FF2B5EF4-FFF2-40B4-BE49-F238E27FC236}">
              <a16:creationId xmlns:a16="http://schemas.microsoft.com/office/drawing/2014/main" id="{8E0A7A3F-DBAD-496F-A00E-48BE6788D8D1}"/>
            </a:ext>
          </a:extLst>
        </xdr:cNvPr>
        <xdr:cNvGrpSpPr/>
      </xdr:nvGrpSpPr>
      <xdr:grpSpPr>
        <a:xfrm>
          <a:off x="6795916" y="76198"/>
          <a:ext cx="1920240" cy="731520"/>
          <a:chOff x="3191934" y="201077"/>
          <a:chExt cx="1920240" cy="731520"/>
        </a:xfrm>
        <a:solidFill>
          <a:schemeClr val="bg1"/>
        </a:solidFill>
        <a:effectLst>
          <a:outerShdw blurRad="50800" dist="38100" dir="2700000" algn="tl" rotWithShape="0">
            <a:prstClr val="black">
              <a:alpha val="40000"/>
            </a:prstClr>
          </a:outerShdw>
        </a:effectLst>
      </xdr:grpSpPr>
      <xdr:sp macro="" textlink="">
        <xdr:nvSpPr>
          <xdr:cNvPr id="39" name="Rectangle: Rounded Corners 38">
            <a:extLst>
              <a:ext uri="{FF2B5EF4-FFF2-40B4-BE49-F238E27FC236}">
                <a16:creationId xmlns:a16="http://schemas.microsoft.com/office/drawing/2014/main" id="{526C8107-775C-CF35-2BE9-83B83A8956EB}"/>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accent1"/>
              </a:solidFill>
            </a:endParaRPr>
          </a:p>
        </xdr:txBody>
      </xdr:sp>
      <xdr:sp macro="" textlink="'Pivot Table'!S7">
        <xdr:nvSpPr>
          <xdr:cNvPr id="40" name="TextBox 39">
            <a:extLst>
              <a:ext uri="{FF2B5EF4-FFF2-40B4-BE49-F238E27FC236}">
                <a16:creationId xmlns:a16="http://schemas.microsoft.com/office/drawing/2014/main" id="{41D45EEF-76F0-3A4C-074B-016D421672DF}"/>
              </a:ext>
            </a:extLst>
          </xdr:cNvPr>
          <xdr:cNvSpPr txBox="1"/>
        </xdr:nvSpPr>
        <xdr:spPr>
          <a:xfrm>
            <a:off x="3293533" y="279399"/>
            <a:ext cx="1676399" cy="5503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i="0" u="none" strike="noStrike">
                <a:solidFill>
                  <a:schemeClr val="accent1"/>
                </a:solidFill>
                <a:latin typeface="Aptos Narrow"/>
              </a:rPr>
              <a:t>Attrition</a:t>
            </a:r>
            <a:r>
              <a:rPr lang="en-US" sz="1400" b="1" i="0" u="none" strike="noStrike" baseline="0">
                <a:solidFill>
                  <a:schemeClr val="accent1"/>
                </a:solidFill>
                <a:latin typeface="Aptos Narrow"/>
              </a:rPr>
              <a:t> Rate</a:t>
            </a:r>
            <a:br>
              <a:rPr lang="en-US" sz="1400" b="1" i="0" u="none" strike="noStrike">
                <a:solidFill>
                  <a:schemeClr val="accent1"/>
                </a:solidFill>
                <a:latin typeface="Aptos Narrow"/>
              </a:rPr>
            </a:br>
            <a:fld id="{7131C12B-E6DB-4B75-8237-CC83D013A841}" type="TxLink">
              <a:rPr lang="en-US" sz="1400" b="1" i="0" u="none" strike="noStrike">
                <a:solidFill>
                  <a:schemeClr val="accent1"/>
                </a:solidFill>
                <a:latin typeface="Aptos Narrow"/>
              </a:rPr>
              <a:pPr algn="ctr"/>
              <a:t>16%</a:t>
            </a:fld>
            <a:endParaRPr lang="en-US" sz="1800" b="1">
              <a:solidFill>
                <a:schemeClr val="accent1"/>
              </a:solidFill>
            </a:endParaRPr>
          </a:p>
        </xdr:txBody>
      </xdr:sp>
    </xdr:grpSp>
    <xdr:clientData/>
  </xdr:twoCellAnchor>
  <xdr:twoCellAnchor>
    <xdr:from>
      <xdr:col>14</xdr:col>
      <xdr:colOff>587024</xdr:colOff>
      <xdr:row>0</xdr:row>
      <xdr:rowOff>76198</xdr:rowOff>
    </xdr:from>
    <xdr:to>
      <xdr:col>18</xdr:col>
      <xdr:colOff>68864</xdr:colOff>
      <xdr:row>4</xdr:row>
      <xdr:rowOff>62651</xdr:rowOff>
    </xdr:to>
    <xdr:grpSp>
      <xdr:nvGrpSpPr>
        <xdr:cNvPr id="41" name="Group 40">
          <a:extLst>
            <a:ext uri="{FF2B5EF4-FFF2-40B4-BE49-F238E27FC236}">
              <a16:creationId xmlns:a16="http://schemas.microsoft.com/office/drawing/2014/main" id="{050FCD61-DD90-47BC-BCBB-85E94925E68E}"/>
            </a:ext>
          </a:extLst>
        </xdr:cNvPr>
        <xdr:cNvGrpSpPr/>
      </xdr:nvGrpSpPr>
      <xdr:grpSpPr>
        <a:xfrm>
          <a:off x="9121424" y="76198"/>
          <a:ext cx="1920240" cy="731520"/>
          <a:chOff x="3191934" y="201077"/>
          <a:chExt cx="1920240" cy="731520"/>
        </a:xfrm>
        <a:solidFill>
          <a:schemeClr val="bg1"/>
        </a:solidFill>
        <a:effectLst>
          <a:outerShdw blurRad="50800" dist="38100" dir="2700000" algn="tl" rotWithShape="0">
            <a:prstClr val="black">
              <a:alpha val="40000"/>
            </a:prstClr>
          </a:outerShdw>
        </a:effectLst>
      </xdr:grpSpPr>
      <xdr:sp macro="" textlink="">
        <xdr:nvSpPr>
          <xdr:cNvPr id="42" name="Rectangle: Rounded Corners 41">
            <a:extLst>
              <a:ext uri="{FF2B5EF4-FFF2-40B4-BE49-F238E27FC236}">
                <a16:creationId xmlns:a16="http://schemas.microsoft.com/office/drawing/2014/main" id="{118446BA-8CE8-A273-DD81-8B86918C274F}"/>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accent1"/>
              </a:solidFill>
            </a:endParaRPr>
          </a:p>
        </xdr:txBody>
      </xdr:sp>
      <xdr:sp macro="" textlink="'Pivot Table'!S10">
        <xdr:nvSpPr>
          <xdr:cNvPr id="43" name="TextBox 42">
            <a:extLst>
              <a:ext uri="{FF2B5EF4-FFF2-40B4-BE49-F238E27FC236}">
                <a16:creationId xmlns:a16="http://schemas.microsoft.com/office/drawing/2014/main" id="{82185965-FA8E-0525-C6C1-3B803678A7DA}"/>
              </a:ext>
            </a:extLst>
          </xdr:cNvPr>
          <xdr:cNvSpPr txBox="1"/>
        </xdr:nvSpPr>
        <xdr:spPr>
          <a:xfrm>
            <a:off x="3293533" y="279399"/>
            <a:ext cx="1676399" cy="5503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i="0" u="none" strike="noStrike">
                <a:solidFill>
                  <a:schemeClr val="accent1"/>
                </a:solidFill>
                <a:latin typeface="Aptos Narrow"/>
              </a:rPr>
              <a:t>Avg Tenure</a:t>
            </a:r>
            <a:br>
              <a:rPr lang="en-US" sz="1400" b="1" i="0" u="none" strike="noStrike">
                <a:solidFill>
                  <a:schemeClr val="accent1"/>
                </a:solidFill>
                <a:latin typeface="Aptos Narrow"/>
              </a:rPr>
            </a:br>
            <a:fld id="{F2228988-0168-4510-BA13-A0D3D1A7DECE}" type="TxLink">
              <a:rPr lang="en-US" sz="1400" b="1" i="0" u="none" strike="noStrike">
                <a:solidFill>
                  <a:schemeClr val="accent1"/>
                </a:solidFill>
                <a:latin typeface="Aptos Narrow"/>
              </a:rPr>
              <a:pPr algn="ctr"/>
              <a:t>7</a:t>
            </a:fld>
            <a:endParaRPr lang="en-US" sz="1800" b="1">
              <a:solidFill>
                <a:schemeClr val="accent1"/>
              </a:solidFill>
            </a:endParaRPr>
          </a:p>
        </xdr:txBody>
      </xdr:sp>
    </xdr:grpSp>
    <xdr:clientData/>
  </xdr:twoCellAnchor>
  <xdr:twoCellAnchor>
    <xdr:from>
      <xdr:col>18</xdr:col>
      <xdr:colOff>474133</xdr:colOff>
      <xdr:row>0</xdr:row>
      <xdr:rowOff>76198</xdr:rowOff>
    </xdr:from>
    <xdr:to>
      <xdr:col>22</xdr:col>
      <xdr:colOff>127000</xdr:colOff>
      <xdr:row>4</xdr:row>
      <xdr:rowOff>62651</xdr:rowOff>
    </xdr:to>
    <xdr:grpSp>
      <xdr:nvGrpSpPr>
        <xdr:cNvPr id="44" name="Group 43">
          <a:extLst>
            <a:ext uri="{FF2B5EF4-FFF2-40B4-BE49-F238E27FC236}">
              <a16:creationId xmlns:a16="http://schemas.microsoft.com/office/drawing/2014/main" id="{3C313411-B852-4B84-AABD-438FF9D3467F}"/>
            </a:ext>
          </a:extLst>
        </xdr:cNvPr>
        <xdr:cNvGrpSpPr/>
      </xdr:nvGrpSpPr>
      <xdr:grpSpPr>
        <a:xfrm>
          <a:off x="11446933" y="76198"/>
          <a:ext cx="2091267" cy="731520"/>
          <a:chOff x="3098792" y="201077"/>
          <a:chExt cx="2091267" cy="731520"/>
        </a:xfrm>
        <a:solidFill>
          <a:schemeClr val="bg1"/>
        </a:solidFill>
        <a:effectLst>
          <a:outerShdw blurRad="50800" dist="38100" dir="2700000" algn="tl" rotWithShape="0">
            <a:prstClr val="black">
              <a:alpha val="40000"/>
            </a:prstClr>
          </a:outerShdw>
        </a:effectLst>
      </xdr:grpSpPr>
      <xdr:sp macro="" textlink="">
        <xdr:nvSpPr>
          <xdr:cNvPr id="45" name="Rectangle: Rounded Corners 44">
            <a:extLst>
              <a:ext uri="{FF2B5EF4-FFF2-40B4-BE49-F238E27FC236}">
                <a16:creationId xmlns:a16="http://schemas.microsoft.com/office/drawing/2014/main" id="{00AE5482-6F5E-65A2-4744-E1D67D0A0262}"/>
              </a:ext>
            </a:extLst>
          </xdr:cNvPr>
          <xdr:cNvSpPr/>
        </xdr:nvSpPr>
        <xdr:spPr>
          <a:xfrm>
            <a:off x="3191934" y="201077"/>
            <a:ext cx="1920240" cy="7315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accent1"/>
              </a:solidFill>
            </a:endParaRPr>
          </a:p>
        </xdr:txBody>
      </xdr:sp>
      <xdr:sp macro="" textlink="'Pivot Table'!S13">
        <xdr:nvSpPr>
          <xdr:cNvPr id="46" name="TextBox 45">
            <a:extLst>
              <a:ext uri="{FF2B5EF4-FFF2-40B4-BE49-F238E27FC236}">
                <a16:creationId xmlns:a16="http://schemas.microsoft.com/office/drawing/2014/main" id="{CC748B12-07E4-96A3-5AE0-BC99676D06DA}"/>
              </a:ext>
            </a:extLst>
          </xdr:cNvPr>
          <xdr:cNvSpPr txBox="1"/>
        </xdr:nvSpPr>
        <xdr:spPr>
          <a:xfrm>
            <a:off x="3098792" y="279399"/>
            <a:ext cx="2091267"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1" i="0" u="none" strike="noStrike">
                <a:solidFill>
                  <a:schemeClr val="accent1"/>
                </a:solidFill>
                <a:latin typeface="+mn-lt"/>
              </a:rPr>
              <a:t>Avg Tenure with Manager</a:t>
            </a:r>
            <a:br>
              <a:rPr lang="en-US" sz="1200" b="1" i="0" u="none" strike="noStrike">
                <a:solidFill>
                  <a:schemeClr val="accent1"/>
                </a:solidFill>
                <a:latin typeface="+mn-lt"/>
              </a:rPr>
            </a:br>
            <a:fld id="{84494CD6-9967-4A21-9A61-53CCB7B49146}" type="TxLink">
              <a:rPr lang="en-US" sz="1200" b="1" i="0" u="none" strike="noStrike">
                <a:solidFill>
                  <a:schemeClr val="accent1"/>
                </a:solidFill>
                <a:latin typeface="Aptos Narrow"/>
              </a:rPr>
              <a:pPr algn="ctr"/>
              <a:t>4</a:t>
            </a:fld>
            <a:endParaRPr lang="en-US" sz="1600" b="1">
              <a:solidFill>
                <a:schemeClr val="accent1"/>
              </a:solidFill>
            </a:endParaRPr>
          </a:p>
        </xdr:txBody>
      </xdr:sp>
    </xdr:grpSp>
    <xdr:clientData/>
  </xdr:twoCellAnchor>
  <xdr:twoCellAnchor>
    <xdr:from>
      <xdr:col>20</xdr:col>
      <xdr:colOff>501650</xdr:colOff>
      <xdr:row>4</xdr:row>
      <xdr:rowOff>182033</xdr:rowOff>
    </xdr:from>
    <xdr:to>
      <xdr:col>25</xdr:col>
      <xdr:colOff>379730</xdr:colOff>
      <xdr:row>16</xdr:row>
      <xdr:rowOff>141393</xdr:rowOff>
    </xdr:to>
    <xdr:graphicFrame macro="">
      <xdr:nvGraphicFramePr>
        <xdr:cNvPr id="47" name="Chart 46">
          <a:extLst>
            <a:ext uri="{FF2B5EF4-FFF2-40B4-BE49-F238E27FC236}">
              <a16:creationId xmlns:a16="http://schemas.microsoft.com/office/drawing/2014/main" id="{005CA523-82B1-4C32-BF47-37CF02F49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63501</xdr:colOff>
      <xdr:row>17</xdr:row>
      <xdr:rowOff>62867</xdr:rowOff>
    </xdr:from>
    <xdr:to>
      <xdr:col>10</xdr:col>
      <xdr:colOff>337821</xdr:colOff>
      <xdr:row>29</xdr:row>
      <xdr:rowOff>22227</xdr:rowOff>
    </xdr:to>
    <xdr:graphicFrame macro="">
      <xdr:nvGraphicFramePr>
        <xdr:cNvPr id="48" name="Chart 47">
          <a:extLst>
            <a:ext uri="{FF2B5EF4-FFF2-40B4-BE49-F238E27FC236}">
              <a16:creationId xmlns:a16="http://schemas.microsoft.com/office/drawing/2014/main" id="{F4CD0A29-25FC-4724-98D2-0CC2CFE15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63501</xdr:colOff>
      <xdr:row>4</xdr:row>
      <xdr:rowOff>182033</xdr:rowOff>
    </xdr:from>
    <xdr:to>
      <xdr:col>10</xdr:col>
      <xdr:colOff>337821</xdr:colOff>
      <xdr:row>16</xdr:row>
      <xdr:rowOff>141393</xdr:rowOff>
    </xdr:to>
    <xdr:graphicFrame macro="">
      <xdr:nvGraphicFramePr>
        <xdr:cNvPr id="49" name="Chart 48">
          <a:extLst>
            <a:ext uri="{FF2B5EF4-FFF2-40B4-BE49-F238E27FC236}">
              <a16:creationId xmlns:a16="http://schemas.microsoft.com/office/drawing/2014/main" id="{351891F0-ADD0-4063-90F5-F1A2D91EF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473710</xdr:colOff>
      <xdr:row>4</xdr:row>
      <xdr:rowOff>182033</xdr:rowOff>
    </xdr:from>
    <xdr:to>
      <xdr:col>15</xdr:col>
      <xdr:colOff>351790</xdr:colOff>
      <xdr:row>16</xdr:row>
      <xdr:rowOff>141393</xdr:rowOff>
    </xdr:to>
    <xdr:graphicFrame macro="">
      <xdr:nvGraphicFramePr>
        <xdr:cNvPr id="52" name="Chart 51">
          <a:extLst>
            <a:ext uri="{FF2B5EF4-FFF2-40B4-BE49-F238E27FC236}">
              <a16:creationId xmlns:a16="http://schemas.microsoft.com/office/drawing/2014/main" id="{12BBB89D-02DB-4341-A5B8-1BE4BA507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487680</xdr:colOff>
      <xdr:row>4</xdr:row>
      <xdr:rowOff>182033</xdr:rowOff>
    </xdr:from>
    <xdr:to>
      <xdr:col>20</xdr:col>
      <xdr:colOff>365760</xdr:colOff>
      <xdr:row>16</xdr:row>
      <xdr:rowOff>141393</xdr:rowOff>
    </xdr:to>
    <xdr:graphicFrame macro="">
      <xdr:nvGraphicFramePr>
        <xdr:cNvPr id="56" name="Chart 55">
          <a:extLst>
            <a:ext uri="{FF2B5EF4-FFF2-40B4-BE49-F238E27FC236}">
              <a16:creationId xmlns:a16="http://schemas.microsoft.com/office/drawing/2014/main" id="{2DB79629-9B39-4DB2-9DC0-475620DC8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473710</xdr:colOff>
      <xdr:row>17</xdr:row>
      <xdr:rowOff>62867</xdr:rowOff>
    </xdr:from>
    <xdr:to>
      <xdr:col>15</xdr:col>
      <xdr:colOff>351790</xdr:colOff>
      <xdr:row>29</xdr:row>
      <xdr:rowOff>22227</xdr:rowOff>
    </xdr:to>
    <xdr:graphicFrame macro="">
      <xdr:nvGraphicFramePr>
        <xdr:cNvPr id="57" name="Chart 56">
          <a:extLst>
            <a:ext uri="{FF2B5EF4-FFF2-40B4-BE49-F238E27FC236}">
              <a16:creationId xmlns:a16="http://schemas.microsoft.com/office/drawing/2014/main" id="{220029DB-616A-4B06-A8AF-2D16B72BC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122760</xdr:colOff>
      <xdr:row>24</xdr:row>
      <xdr:rowOff>8468</xdr:rowOff>
    </xdr:from>
    <xdr:to>
      <xdr:col>3</xdr:col>
      <xdr:colOff>488520</xdr:colOff>
      <xdr:row>28</xdr:row>
      <xdr:rowOff>123191</xdr:rowOff>
    </xdr:to>
    <mc:AlternateContent xmlns:mc="http://schemas.openxmlformats.org/markup-compatibility/2006" xmlns:a14="http://schemas.microsoft.com/office/drawing/2010/main">
      <mc:Choice Requires="a14">
        <xdr:graphicFrame macro="">
          <xdr:nvGraphicFramePr>
            <xdr:cNvPr id="63" name="JobRole 1">
              <a:extLst>
                <a:ext uri="{FF2B5EF4-FFF2-40B4-BE49-F238E27FC236}">
                  <a16:creationId xmlns:a16="http://schemas.microsoft.com/office/drawing/2014/main" id="{ED8568C6-81C0-46A4-B5C0-6D05B3927986}"/>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22760" y="4478868"/>
              <a:ext cx="2194560" cy="859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121594</xdr:colOff>
      <xdr:row>16</xdr:row>
      <xdr:rowOff>160867</xdr:rowOff>
    </xdr:from>
    <xdr:to>
      <xdr:col>3</xdr:col>
      <xdr:colOff>487354</xdr:colOff>
      <xdr:row>20</xdr:row>
      <xdr:rowOff>55881</xdr:rowOff>
    </xdr:to>
    <mc:AlternateContent xmlns:mc="http://schemas.openxmlformats.org/markup-compatibility/2006" xmlns:a14="http://schemas.microsoft.com/office/drawing/2010/main">
      <mc:Choice Requires="a14">
        <xdr:graphicFrame macro="">
          <xdr:nvGraphicFramePr>
            <xdr:cNvPr id="64" name="OverTime 1">
              <a:extLst>
                <a:ext uri="{FF2B5EF4-FFF2-40B4-BE49-F238E27FC236}">
                  <a16:creationId xmlns:a16="http://schemas.microsoft.com/office/drawing/2014/main" id="{2DB1A60C-1293-4D30-B763-5FA9E7E717D7}"/>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21594" y="3141134"/>
              <a:ext cx="219456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501650</xdr:colOff>
      <xdr:row>17</xdr:row>
      <xdr:rowOff>62867</xdr:rowOff>
    </xdr:from>
    <xdr:to>
      <xdr:col>25</xdr:col>
      <xdr:colOff>379730</xdr:colOff>
      <xdr:row>29</xdr:row>
      <xdr:rowOff>22227</xdr:rowOff>
    </xdr:to>
    <xdr:graphicFrame macro="">
      <xdr:nvGraphicFramePr>
        <xdr:cNvPr id="66" name="Chart 65">
          <a:extLst>
            <a:ext uri="{FF2B5EF4-FFF2-40B4-BE49-F238E27FC236}">
              <a16:creationId xmlns:a16="http://schemas.microsoft.com/office/drawing/2014/main" id="{AB2F18F5-D93B-4563-8D1D-75C199701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487680</xdr:colOff>
      <xdr:row>17</xdr:row>
      <xdr:rowOff>62867</xdr:rowOff>
    </xdr:from>
    <xdr:to>
      <xdr:col>20</xdr:col>
      <xdr:colOff>365760</xdr:colOff>
      <xdr:row>29</xdr:row>
      <xdr:rowOff>22227</xdr:rowOff>
    </xdr:to>
    <xdr:graphicFrame macro="">
      <xdr:nvGraphicFramePr>
        <xdr:cNvPr id="67" name="Chart 66">
          <a:extLst>
            <a:ext uri="{FF2B5EF4-FFF2-40B4-BE49-F238E27FC236}">
              <a16:creationId xmlns:a16="http://schemas.microsoft.com/office/drawing/2014/main" id="{77E46BB5-8046-45DC-AAC0-17DDF4D25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118533</xdr:colOff>
      <xdr:row>0</xdr:row>
      <xdr:rowOff>0</xdr:rowOff>
    </xdr:from>
    <xdr:to>
      <xdr:col>3</xdr:col>
      <xdr:colOff>491067</xdr:colOff>
      <xdr:row>30</xdr:row>
      <xdr:rowOff>67733</xdr:rowOff>
    </xdr:to>
    <xdr:sp macro="" textlink="">
      <xdr:nvSpPr>
        <xdr:cNvPr id="2" name="Rectangle 1">
          <a:extLst>
            <a:ext uri="{FF2B5EF4-FFF2-40B4-BE49-F238E27FC236}">
              <a16:creationId xmlns:a16="http://schemas.microsoft.com/office/drawing/2014/main" id="{F6920782-0E51-4EF3-AD39-E6EC8E650273}"/>
            </a:ext>
          </a:extLst>
        </xdr:cNvPr>
        <xdr:cNvSpPr/>
      </xdr:nvSpPr>
      <xdr:spPr>
        <a:xfrm>
          <a:off x="118533" y="0"/>
          <a:ext cx="2201334" cy="555413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216364</xdr:colOff>
      <xdr:row>0</xdr:row>
      <xdr:rowOff>152402</xdr:rowOff>
    </xdr:from>
    <xdr:to>
      <xdr:col>2</xdr:col>
      <xdr:colOff>338666</xdr:colOff>
      <xdr:row>4</xdr:row>
      <xdr:rowOff>50799</xdr:rowOff>
    </xdr:to>
    <xdr:sp macro="" textlink="">
      <xdr:nvSpPr>
        <xdr:cNvPr id="3" name="Oval 2">
          <a:extLst>
            <a:ext uri="{FF2B5EF4-FFF2-40B4-BE49-F238E27FC236}">
              <a16:creationId xmlns:a16="http://schemas.microsoft.com/office/drawing/2014/main" id="{AEB423EC-648B-42D6-B5DA-F1CF1143433B}"/>
            </a:ext>
          </a:extLst>
        </xdr:cNvPr>
        <xdr:cNvSpPr/>
      </xdr:nvSpPr>
      <xdr:spPr>
        <a:xfrm>
          <a:off x="825964" y="152402"/>
          <a:ext cx="731902" cy="629917"/>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71963</xdr:colOff>
      <xdr:row>11</xdr:row>
      <xdr:rowOff>2809</xdr:rowOff>
    </xdr:from>
    <xdr:to>
      <xdr:col>3</xdr:col>
      <xdr:colOff>508000</xdr:colOff>
      <xdr:row>12</xdr:row>
      <xdr:rowOff>90862</xdr:rowOff>
    </xdr:to>
    <xdr:sp macro="" textlink="">
      <xdr:nvSpPr>
        <xdr:cNvPr id="19" name="Rectangle 18">
          <a:hlinkClick xmlns:r="http://schemas.openxmlformats.org/officeDocument/2006/relationships" r:id="rId1"/>
          <a:extLst>
            <a:ext uri="{FF2B5EF4-FFF2-40B4-BE49-F238E27FC236}">
              <a16:creationId xmlns:a16="http://schemas.microsoft.com/office/drawing/2014/main" id="{DAAC5E1B-8528-4FEA-8AEB-B12F46E1649C}"/>
            </a:ext>
          </a:extLst>
        </xdr:cNvPr>
        <xdr:cNvSpPr/>
      </xdr:nvSpPr>
      <xdr:spPr>
        <a:xfrm>
          <a:off x="71963" y="2051742"/>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Attrition</a:t>
          </a:r>
        </a:p>
      </xdr:txBody>
    </xdr:sp>
    <xdr:clientData/>
  </xdr:twoCellAnchor>
  <xdr:twoCellAnchor>
    <xdr:from>
      <xdr:col>0</xdr:col>
      <xdr:colOff>71963</xdr:colOff>
      <xdr:row>12</xdr:row>
      <xdr:rowOff>126981</xdr:rowOff>
    </xdr:from>
    <xdr:to>
      <xdr:col>3</xdr:col>
      <xdr:colOff>508000</xdr:colOff>
      <xdr:row>14</xdr:row>
      <xdr:rowOff>28768</xdr:rowOff>
    </xdr:to>
    <xdr:sp macro="" textlink="">
      <xdr:nvSpPr>
        <xdr:cNvPr id="20" name="Rectangle 19">
          <a:hlinkClick xmlns:r="http://schemas.openxmlformats.org/officeDocument/2006/relationships" r:id="rId2"/>
          <a:extLst>
            <a:ext uri="{FF2B5EF4-FFF2-40B4-BE49-F238E27FC236}">
              <a16:creationId xmlns:a16="http://schemas.microsoft.com/office/drawing/2014/main" id="{3CF18495-9E9E-4FBA-BDB1-9DFF61E61E31}"/>
            </a:ext>
          </a:extLst>
        </xdr:cNvPr>
        <xdr:cNvSpPr/>
      </xdr:nvSpPr>
      <xdr:spPr>
        <a:xfrm>
          <a:off x="71963" y="2362181"/>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Recommendations</a:t>
          </a:r>
        </a:p>
      </xdr:txBody>
    </xdr:sp>
    <xdr:clientData/>
  </xdr:twoCellAnchor>
  <xdr:twoCellAnchor>
    <xdr:from>
      <xdr:col>0</xdr:col>
      <xdr:colOff>71963</xdr:colOff>
      <xdr:row>7</xdr:row>
      <xdr:rowOff>135461</xdr:rowOff>
    </xdr:from>
    <xdr:to>
      <xdr:col>3</xdr:col>
      <xdr:colOff>508000</xdr:colOff>
      <xdr:row>9</xdr:row>
      <xdr:rowOff>37248</xdr:rowOff>
    </xdr:to>
    <xdr:sp macro="" textlink="">
      <xdr:nvSpPr>
        <xdr:cNvPr id="21" name="Rectangle 20">
          <a:hlinkClick xmlns:r="http://schemas.openxmlformats.org/officeDocument/2006/relationships" r:id="rId3"/>
          <a:extLst>
            <a:ext uri="{FF2B5EF4-FFF2-40B4-BE49-F238E27FC236}">
              <a16:creationId xmlns:a16="http://schemas.microsoft.com/office/drawing/2014/main" id="{954E9BCB-73BE-4E35-9635-701407E611E9}"/>
            </a:ext>
          </a:extLst>
        </xdr:cNvPr>
        <xdr:cNvSpPr/>
      </xdr:nvSpPr>
      <xdr:spPr>
        <a:xfrm>
          <a:off x="71963" y="1415621"/>
          <a:ext cx="2264837" cy="2675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Overview</a:t>
          </a:r>
        </a:p>
      </xdr:txBody>
    </xdr:sp>
    <xdr:clientData/>
  </xdr:twoCellAnchor>
  <xdr:twoCellAnchor>
    <xdr:from>
      <xdr:col>0</xdr:col>
      <xdr:colOff>71963</xdr:colOff>
      <xdr:row>9</xdr:row>
      <xdr:rowOff>64899</xdr:rowOff>
    </xdr:from>
    <xdr:to>
      <xdr:col>3</xdr:col>
      <xdr:colOff>508000</xdr:colOff>
      <xdr:row>10</xdr:row>
      <xdr:rowOff>152952</xdr:rowOff>
    </xdr:to>
    <xdr:sp macro="" textlink="">
      <xdr:nvSpPr>
        <xdr:cNvPr id="22" name="Rectangle 21">
          <a:hlinkClick xmlns:r="http://schemas.openxmlformats.org/officeDocument/2006/relationships" r:id="rId4"/>
          <a:extLst>
            <a:ext uri="{FF2B5EF4-FFF2-40B4-BE49-F238E27FC236}">
              <a16:creationId xmlns:a16="http://schemas.microsoft.com/office/drawing/2014/main" id="{F0C96A8D-8AF5-430E-B1A8-914416A98512}"/>
            </a:ext>
          </a:extLst>
        </xdr:cNvPr>
        <xdr:cNvSpPr/>
      </xdr:nvSpPr>
      <xdr:spPr>
        <a:xfrm>
          <a:off x="71963" y="1741299"/>
          <a:ext cx="2264837" cy="2743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90000"/>
                  <a:lumOff val="10000"/>
                </a:schemeClr>
              </a:solidFill>
            </a:rPr>
            <a:t>Departments</a:t>
          </a:r>
        </a:p>
      </xdr:txBody>
    </xdr:sp>
    <xdr:clientData/>
  </xdr:twoCellAnchor>
  <xdr:twoCellAnchor editAs="oneCell">
    <xdr:from>
      <xdr:col>1</xdr:col>
      <xdr:colOff>334876</xdr:colOff>
      <xdr:row>1</xdr:row>
      <xdr:rowOff>67318</xdr:rowOff>
    </xdr:from>
    <xdr:to>
      <xdr:col>2</xdr:col>
      <xdr:colOff>211665</xdr:colOff>
      <xdr:row>4</xdr:row>
      <xdr:rowOff>1084</xdr:rowOff>
    </xdr:to>
    <xdr:pic>
      <xdr:nvPicPr>
        <xdr:cNvPr id="25" name="Picture 24">
          <a:extLst>
            <a:ext uri="{FF2B5EF4-FFF2-40B4-BE49-F238E27FC236}">
              <a16:creationId xmlns:a16="http://schemas.microsoft.com/office/drawing/2014/main" id="{4D9057DF-7F11-48B4-942A-1DEC0785E52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rot="10800000" flipH="1" flipV="1">
          <a:off x="944476" y="250198"/>
          <a:ext cx="486389" cy="478820"/>
        </a:xfrm>
        <a:prstGeom prst="rect">
          <a:avLst/>
        </a:prstGeom>
      </xdr:spPr>
    </xdr:pic>
    <xdr:clientData/>
  </xdr:twoCellAnchor>
  <xdr:twoCellAnchor>
    <xdr:from>
      <xdr:col>0</xdr:col>
      <xdr:colOff>279399</xdr:colOff>
      <xdr:row>3</xdr:row>
      <xdr:rowOff>169331</xdr:rowOff>
    </xdr:from>
    <xdr:to>
      <xdr:col>3</xdr:col>
      <xdr:colOff>364065</xdr:colOff>
      <xdr:row>6</xdr:row>
      <xdr:rowOff>101598</xdr:rowOff>
    </xdr:to>
    <xdr:sp macro="" textlink="">
      <xdr:nvSpPr>
        <xdr:cNvPr id="26" name="TextBox 25">
          <a:extLst>
            <a:ext uri="{FF2B5EF4-FFF2-40B4-BE49-F238E27FC236}">
              <a16:creationId xmlns:a16="http://schemas.microsoft.com/office/drawing/2014/main" id="{963CCFDF-D89F-43AD-B573-0F18E4AAE78A}"/>
            </a:ext>
          </a:extLst>
        </xdr:cNvPr>
        <xdr:cNvSpPr txBox="1"/>
      </xdr:nvSpPr>
      <xdr:spPr>
        <a:xfrm>
          <a:off x="279399" y="717971"/>
          <a:ext cx="1913466" cy="48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HR Analytics</a:t>
          </a:r>
        </a:p>
      </xdr:txBody>
    </xdr:sp>
    <xdr:clientData/>
  </xdr:twoCellAnchor>
  <xdr:twoCellAnchor>
    <xdr:from>
      <xdr:col>4</xdr:col>
      <xdr:colOff>524933</xdr:colOff>
      <xdr:row>4</xdr:row>
      <xdr:rowOff>25401</xdr:rowOff>
    </xdr:from>
    <xdr:to>
      <xdr:col>24</xdr:col>
      <xdr:colOff>296333</xdr:colOff>
      <xdr:row>28</xdr:row>
      <xdr:rowOff>118533</xdr:rowOff>
    </xdr:to>
    <xdr:sp macro="" textlink="">
      <xdr:nvSpPr>
        <xdr:cNvPr id="56" name="TextBox 55">
          <a:extLst>
            <a:ext uri="{FF2B5EF4-FFF2-40B4-BE49-F238E27FC236}">
              <a16:creationId xmlns:a16="http://schemas.microsoft.com/office/drawing/2014/main" id="{A1D5C466-B0F1-BC48-B8A7-D84F76AE1819}"/>
            </a:ext>
          </a:extLst>
        </xdr:cNvPr>
        <xdr:cNvSpPr txBox="1"/>
      </xdr:nvSpPr>
      <xdr:spPr>
        <a:xfrm>
          <a:off x="2963333" y="770468"/>
          <a:ext cx="11963400" cy="4563532"/>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60000"/>
                  <a:lumOff val="40000"/>
                </a:schemeClr>
              </a:solidFill>
            </a:rPr>
            <a:t>1. Strengths &amp; Positives</a:t>
          </a:r>
        </a:p>
        <a:p>
          <a:r>
            <a:rPr lang="en-US" sz="1300" b="1">
              <a:solidFill>
                <a:schemeClr val="accent1"/>
              </a:solidFill>
            </a:rPr>
            <a:t>Good Retention Rate</a:t>
          </a:r>
          <a:r>
            <a:rPr lang="en-US" sz="1200" b="1">
              <a:solidFill>
                <a:schemeClr val="accent1"/>
              </a:solidFill>
            </a:rPr>
            <a:t>:</a:t>
          </a:r>
          <a:r>
            <a:rPr lang="en-US" sz="1200">
              <a:solidFill>
                <a:schemeClr val="accent1"/>
              </a:solidFill>
            </a:rPr>
            <a:t> The company has a very good overall retention rate of 84%. This shows that the work environment is stable.</a:t>
          </a:r>
        </a:p>
        <a:p>
          <a:r>
            <a:rPr lang="en-US" sz="1300" b="1">
              <a:solidFill>
                <a:schemeClr val="accent1"/>
              </a:solidFill>
            </a:rPr>
            <a:t>Employee Loyalty</a:t>
          </a:r>
          <a:r>
            <a:rPr lang="en-US" sz="1200" b="1">
              <a:solidFill>
                <a:schemeClr val="accent1"/>
              </a:solidFill>
            </a:rPr>
            <a:t>:</a:t>
          </a:r>
          <a:r>
            <a:rPr lang="en-US" sz="1200">
              <a:solidFill>
                <a:schemeClr val="accent1"/>
              </a:solidFill>
            </a:rPr>
            <a:t> Most employees (1,009 employees) have stayed with the company for 2 to 10 years. This means we have an experienced and loyal team.</a:t>
          </a:r>
        </a:p>
        <a:p>
          <a:r>
            <a:rPr lang="en-US" sz="1300" b="1">
              <a:solidFill>
                <a:schemeClr val="accent1"/>
              </a:solidFill>
            </a:rPr>
            <a:t>Stock Options Success</a:t>
          </a:r>
          <a:r>
            <a:rPr lang="en-US" sz="1200" b="1">
              <a:solidFill>
                <a:schemeClr val="accent1"/>
              </a:solidFill>
            </a:rPr>
            <a:t>:</a:t>
          </a:r>
          <a:r>
            <a:rPr lang="en-US" sz="1200">
              <a:solidFill>
                <a:schemeClr val="accent1"/>
              </a:solidFill>
            </a:rPr>
            <a:t> The stock options system works very well to keep employees. The attrition rate drops a lot to 9.4% and 7.6% for employees in Level 1 and Level 2 stock options.</a:t>
          </a:r>
          <a:endParaRPr lang="ar-EG" sz="1200">
            <a:solidFill>
              <a:schemeClr val="accent1"/>
            </a:solidFill>
          </a:endParaRPr>
        </a:p>
        <a:p>
          <a:endParaRPr lang="en-US" sz="1200">
            <a:solidFill>
              <a:schemeClr val="accent1"/>
            </a:solidFill>
          </a:endParaRPr>
        </a:p>
        <a:p>
          <a:r>
            <a:rPr lang="en-US" sz="1400" b="1">
              <a:solidFill>
                <a:schemeClr val="accent1">
                  <a:lumMod val="60000"/>
                  <a:lumOff val="40000"/>
                </a:schemeClr>
              </a:solidFill>
            </a:rPr>
            <a:t>2. Challenges &amp; Problems</a:t>
          </a:r>
        </a:p>
        <a:p>
          <a:r>
            <a:rPr lang="en-US" sz="1300" b="1">
              <a:solidFill>
                <a:schemeClr val="accent1"/>
              </a:solidFill>
            </a:rPr>
            <a:t>Sales Department Issue</a:t>
          </a:r>
          <a:r>
            <a:rPr lang="en-US" sz="1200" b="1">
              <a:solidFill>
                <a:schemeClr val="accent1"/>
              </a:solidFill>
            </a:rPr>
            <a:t>:</a:t>
          </a:r>
          <a:r>
            <a:rPr lang="en-US" sz="1200">
              <a:solidFill>
                <a:schemeClr val="accent1"/>
              </a:solidFill>
            </a:rPr>
            <a:t> There is a big problem with the </a:t>
          </a:r>
          <a:r>
            <a:rPr lang="en-US" sz="1200" b="0">
              <a:solidFill>
                <a:schemeClr val="accent1"/>
              </a:solidFill>
            </a:rPr>
            <a:t>Sales Representative</a:t>
          </a:r>
          <a:r>
            <a:rPr lang="en-US" sz="1200">
              <a:solidFill>
                <a:schemeClr val="accent1"/>
              </a:solidFill>
            </a:rPr>
            <a:t> role. It has the highest attrition rate at 40%. Also, these employees have a high overtime rate of 28.9%.</a:t>
          </a:r>
        </a:p>
        <a:p>
          <a:r>
            <a:rPr lang="en-US" sz="1300" b="1">
              <a:solidFill>
                <a:schemeClr val="accent1"/>
              </a:solidFill>
            </a:rPr>
            <a:t>First Year with Manager Risk</a:t>
          </a:r>
          <a:r>
            <a:rPr lang="en-US" sz="1200" b="1">
              <a:solidFill>
                <a:schemeClr val="accent1"/>
              </a:solidFill>
            </a:rPr>
            <a:t>:</a:t>
          </a:r>
          <a:r>
            <a:rPr lang="en-US" sz="1200">
              <a:solidFill>
                <a:schemeClr val="accent1"/>
              </a:solidFill>
            </a:rPr>
            <a:t> The highest number of people leaving happens in their first year with a new manager (Under 1 Y). This means we might have a problem with how we welcome new employees or how managers deal with them at the start.</a:t>
          </a:r>
        </a:p>
        <a:p>
          <a:r>
            <a:rPr lang="en-US" sz="1300" b="1">
              <a:solidFill>
                <a:schemeClr val="accent1"/>
              </a:solidFill>
            </a:rPr>
            <a:t>No Long-Term Motivation</a:t>
          </a:r>
          <a:r>
            <a:rPr lang="en-US" sz="1200" b="1">
              <a:solidFill>
                <a:schemeClr val="accent1"/>
              </a:solidFill>
            </a:rPr>
            <a:t>:</a:t>
          </a:r>
          <a:r>
            <a:rPr lang="en-US" sz="1200">
              <a:solidFill>
                <a:schemeClr val="accent1"/>
              </a:solidFill>
            </a:rPr>
            <a:t> Employees who do not have any company stock (Level 0) are the most likely to leave, with an attrition rate of 24.4%.</a:t>
          </a:r>
        </a:p>
        <a:p>
          <a:r>
            <a:rPr lang="en-US" sz="1300" b="1">
              <a:solidFill>
                <a:schemeClr val="accent1"/>
              </a:solidFill>
            </a:rPr>
            <a:t>Losing Young and Entry-Level Talent</a:t>
          </a:r>
          <a:r>
            <a:rPr lang="en-US" sz="1200" b="1">
              <a:solidFill>
                <a:schemeClr val="accent1"/>
              </a:solidFill>
            </a:rPr>
            <a:t>:</a:t>
          </a:r>
          <a:r>
            <a:rPr lang="en-US" sz="1200">
              <a:solidFill>
                <a:schemeClr val="accent1"/>
              </a:solidFill>
            </a:rPr>
            <a:t> Younger employees (18-25 years old) have a high leaving rate of 36%. Also, employees who earn less than $5k have a leaving rate of 22%.</a:t>
          </a:r>
          <a:endParaRPr lang="ar-EG" sz="1200">
            <a:solidFill>
              <a:schemeClr val="accent1"/>
            </a:solidFill>
          </a:endParaRPr>
        </a:p>
        <a:p>
          <a:endParaRPr lang="en-US" sz="1200">
            <a:solidFill>
              <a:schemeClr val="accent1"/>
            </a:solidFill>
          </a:endParaRPr>
        </a:p>
        <a:p>
          <a:r>
            <a:rPr lang="en-US" sz="1400" b="1">
              <a:solidFill>
                <a:schemeClr val="accent1">
                  <a:lumMod val="60000"/>
                  <a:lumOff val="40000"/>
                </a:schemeClr>
              </a:solidFill>
            </a:rPr>
            <a:t>3. Actionable Recommendations</a:t>
          </a:r>
        </a:p>
        <a:p>
          <a:r>
            <a:rPr lang="en-US" sz="1300" b="1">
              <a:solidFill>
                <a:schemeClr val="accent1"/>
              </a:solidFill>
            </a:rPr>
            <a:t>Save the "Sales Representative" Role</a:t>
          </a:r>
          <a:r>
            <a:rPr lang="en-US" sz="1200" b="1">
              <a:solidFill>
                <a:schemeClr val="accent1"/>
              </a:solidFill>
            </a:rPr>
            <a:t>:</a:t>
          </a:r>
          <a:r>
            <a:rPr lang="en-US" sz="1200">
              <a:solidFill>
                <a:schemeClr val="accent1"/>
              </a:solidFill>
            </a:rPr>
            <a:t> We need to quickly check their salary and bonus system. We also must reduce their overtime hours, because it makes them very tired and pushes them to leave the company.</a:t>
          </a:r>
        </a:p>
        <a:p>
          <a:r>
            <a:rPr lang="en-US" sz="1300" b="1">
              <a:solidFill>
                <a:schemeClr val="accent1"/>
              </a:solidFill>
            </a:rPr>
            <a:t>Expand Stock Options</a:t>
          </a:r>
          <a:r>
            <a:rPr lang="en-US" sz="1200" b="1">
              <a:solidFill>
                <a:schemeClr val="accent1"/>
              </a:solidFill>
            </a:rPr>
            <a:t>:</a:t>
          </a:r>
          <a:r>
            <a:rPr lang="en-US" sz="1200">
              <a:solidFill>
                <a:schemeClr val="accent1"/>
              </a:solidFill>
            </a:rPr>
            <a:t> We should give some basic stock options to hard-working employees (especially those in Level 0). This will connect them to the company and reduce the chance of them leaving.</a:t>
          </a:r>
        </a:p>
        <a:p>
          <a:r>
            <a:rPr lang="en-US" sz="1300" b="1">
              <a:solidFill>
                <a:schemeClr val="accent1"/>
              </a:solidFill>
            </a:rPr>
            <a:t>Training for Managers</a:t>
          </a:r>
          <a:r>
            <a:rPr lang="en-US" sz="1200" b="1">
              <a:solidFill>
                <a:schemeClr val="accent1"/>
              </a:solidFill>
            </a:rPr>
            <a:t>:</a:t>
          </a:r>
          <a:r>
            <a:rPr lang="en-US" sz="1200">
              <a:solidFill>
                <a:schemeClr val="accent1"/>
              </a:solidFill>
            </a:rPr>
            <a:t> We need to train managers on how to support and guide new employees during their first year together. This will help stop people from leaving early.</a:t>
          </a:r>
        </a:p>
        <a:p>
          <a:r>
            <a:rPr lang="en-US" sz="1300" b="1">
              <a:solidFill>
                <a:schemeClr val="accent1"/>
              </a:solidFill>
            </a:rPr>
            <a:t>Review Entry-Level Salaries</a:t>
          </a:r>
          <a:r>
            <a:rPr lang="en-US" sz="1200" b="1">
              <a:solidFill>
                <a:schemeClr val="accent1"/>
              </a:solidFill>
            </a:rPr>
            <a:t>:</a:t>
          </a:r>
          <a:r>
            <a:rPr lang="en-US" sz="1200">
              <a:solidFill>
                <a:schemeClr val="accent1"/>
              </a:solidFill>
            </a:rPr>
            <a:t> We should study the market to make sure our salaries under $5k are fair and competitive. We also need to show young employees (18-25 years) a clear career path so they want to stay and grow with us.</a:t>
          </a:r>
        </a:p>
        <a:p>
          <a:r>
            <a:rPr lang="en-US" sz="1300" b="1">
              <a:solidFill>
                <a:schemeClr val="accent1"/>
              </a:solidFill>
            </a:rPr>
            <a:t>Review High Merit Increases</a:t>
          </a:r>
          <a:r>
            <a:rPr lang="en-US" sz="1200" b="1">
              <a:solidFill>
                <a:schemeClr val="accent1"/>
              </a:solidFill>
            </a:rPr>
            <a:t>:</a:t>
          </a:r>
          <a:r>
            <a:rPr lang="en-US" sz="1200">
              <a:solidFill>
                <a:schemeClr val="accent1"/>
              </a:solidFill>
            </a:rPr>
            <a:t> We should talk one-on-one with top employees who get salary increases over 20% to understand why many of them still leave (17.5%). We must offer them real promotions, not just money, so other companies don't take them.</a:t>
          </a:r>
        </a:p>
        <a:p>
          <a:pPr algn="l"/>
          <a:endParaRPr lang="en-US" sz="1200">
            <a:solidFill>
              <a:schemeClr val="accent1"/>
            </a:solidFill>
          </a:endParaRPr>
        </a:p>
      </xdr:txBody>
    </xdr:sp>
    <xdr:clientData/>
  </xdr:twoCellAnchor>
  <xdr:twoCellAnchor>
    <xdr:from>
      <xdr:col>4</xdr:col>
      <xdr:colOff>533671</xdr:colOff>
      <xdr:row>1</xdr:row>
      <xdr:rowOff>25401</xdr:rowOff>
    </xdr:from>
    <xdr:to>
      <xdr:col>24</xdr:col>
      <xdr:colOff>295938</xdr:colOff>
      <xdr:row>3</xdr:row>
      <xdr:rowOff>59267</xdr:rowOff>
    </xdr:to>
    <xdr:sp macro="" textlink="">
      <xdr:nvSpPr>
        <xdr:cNvPr id="57" name="TextBox 56">
          <a:extLst>
            <a:ext uri="{FF2B5EF4-FFF2-40B4-BE49-F238E27FC236}">
              <a16:creationId xmlns:a16="http://schemas.microsoft.com/office/drawing/2014/main" id="{A84CB1BC-DCF9-4132-66E5-64C0455EA541}"/>
            </a:ext>
          </a:extLst>
        </xdr:cNvPr>
        <xdr:cNvSpPr txBox="1"/>
      </xdr:nvSpPr>
      <xdr:spPr>
        <a:xfrm>
          <a:off x="2972071" y="211668"/>
          <a:ext cx="11954267" cy="406399"/>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Findings</a:t>
          </a:r>
          <a:r>
            <a:rPr lang="en-US" sz="1800" b="1" baseline="0">
              <a:solidFill>
                <a:schemeClr val="accent1"/>
              </a:solidFill>
            </a:rPr>
            <a:t> &amp; Recommendation</a:t>
          </a:r>
          <a:endParaRPr lang="en-US" sz="1800" b="1">
            <a:solidFill>
              <a:schemeClr val="accent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4375001" backgroundQuery="1" createdVersion="8" refreshedVersion="8" minRefreshableVersion="3" recordCount="0" supportSubquery="1" supportAdvancedDrill="1" xr:uid="{BFC45F4B-9881-4110-82FA-3DF6001B6A9D}">
  <cacheSource type="external" connectionId="7"/>
  <cacheFields count="4">
    <cacheField name="[Measures].[Attrition Rate]" caption="Attrition Rate" numFmtId="0" hierarchy="57" level="32767"/>
    <cacheField name="[Dim_Emp].[MaritalStatus].[MaritalStatus]" caption="MaritalStatus" numFmtId="0" hierarchy="20" level="1">
      <sharedItems count="3">
        <s v="Divorced"/>
        <s v="Married"/>
        <s v="Single"/>
      </sharedItems>
    </cacheField>
    <cacheField name="[Fact table].[StockOptionLevel].[StockOptionLevel]" caption="StockOptionLevel" numFmtId="0" hierarchy="40"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Fact table].[StockOptionLevel].&amp;[0]"/>
            <x15:cachedUniqueName index="1" name="[Fact table].[StockOptionLevel].&amp;[1]"/>
            <x15:cachedUniqueName index="2" name="[Fact table].[StockOptionLevel].&amp;[2]"/>
            <x15:cachedUniqueName index="3" name="[Fact table].[StockOptionLevel].&amp;[3]"/>
          </x15:cachedUniqueNames>
        </ext>
      </extLst>
    </cacheField>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2" memberValueDatatype="130" unbalanced="0">
      <fieldsUsage count="2">
        <fieldUsage x="-1"/>
        <fieldUsage x="1"/>
      </fieldsUsage>
    </cacheHierarchy>
    <cacheHierarchy uniqueName="[Dim_Emp].[OverTime]" caption="OverTime" attribute="1" defaultMemberUniqueName="[Dim_Emp].[OverTime].[All]" allUniqueName="[Dim_Emp].[OverTime].[All]" dimensionUniqueName="[Dim_Emp]" displayFolder="" count="2" memberValueDatatype="130" unbalanced="0">
      <fieldsUsage count="2">
        <fieldUsage x="-1"/>
        <fieldUsage x="3"/>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2" memberValueDatatype="20" unbalanced="0">
      <fieldsUsage count="2">
        <fieldUsage x="-1"/>
        <fieldUsage x="2"/>
      </fieldsUsage>
    </cacheHierarchy>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oneField="1">
      <fieldsUsage count="1">
        <fieldUsage x="0"/>
      </fieldsUsage>
    </cacheHierarchy>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2638892" backgroundQuery="1" createdVersion="8" refreshedVersion="8" minRefreshableVersion="3" recordCount="0" supportSubquery="1" supportAdvancedDrill="1" xr:uid="{0F4778A5-CB7E-40C9-B5B8-4927517AB6A7}">
  <cacheSource type="external" connectionId="7"/>
  <cacheFields count="3">
    <cacheField name="[Measures].[Attrition Rate]" caption="Attrition Rate" numFmtId="0" hierarchy="57" level="32767"/>
    <cacheField name="[Dim_Emp].[MaritalStatus].[MaritalStatus]" caption="MaritalStatus" numFmtId="0" hierarchy="20" level="1">
      <sharedItems count="3">
        <s v="Divorced"/>
        <s v="Married"/>
        <s v="Single"/>
      </sharedItems>
    </cacheField>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2" memberValueDatatype="130" unbalanced="0">
      <fieldsUsage count="2">
        <fieldUsage x="-1"/>
        <fieldUsage x="1"/>
      </fieldsUsage>
    </cacheHierarchy>
    <cacheHierarchy uniqueName="[Dim_Emp].[OverTime]" caption="OverTime" attribute="1" defaultMemberUniqueName="[Dim_Emp].[OverTime].[All]" allUniqueName="[Dim_Emp].[OverTime].[All]" dimensionUniqueName="[Dim_Emp]" displayFolder="" count="2" memberValueDatatype="130" unbalanced="0">
      <fieldsUsage count="2">
        <fieldUsage x="-1"/>
        <fieldUsage x="2"/>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oneField="1">
      <fieldsUsage count="1">
        <fieldUsage x="0"/>
      </fieldsUsage>
    </cacheHierarchy>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3217593" backgroundQuery="1" createdVersion="8" refreshedVersion="8" minRefreshableVersion="3" recordCount="0" supportSubquery="1" supportAdvancedDrill="1" xr:uid="{47C0D2D7-6D7F-4EBA-9F80-AE828B6D81B3}">
  <cacheSource type="external" connectionId="7"/>
  <cacheFields count="3">
    <cacheField name="[Fact table].[PercentSalaryHike Category].[PercentSalaryHike Category]" caption="PercentSalaryHike Category" numFmtId="0" hierarchy="37" level="1">
      <sharedItems count="4">
        <s v="11-12%"/>
        <s v="13-15%"/>
        <s v="16-20%"/>
        <s v="20%+"/>
      </sharedItems>
    </cacheField>
    <cacheField name="[Measures].[Attrition Rate]" caption="Attrition Rate" numFmtId="0" hierarchy="57"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2"/>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2" memberValueDatatype="130" unbalanced="0">
      <fieldsUsage count="2">
        <fieldUsage x="-1"/>
        <fieldUsage x="0"/>
      </fieldsUsage>
    </cacheHierarchy>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oneField="1">
      <fieldsUsage count="1">
        <fieldUsage x="1"/>
      </fieldsUsage>
    </cacheHierarchy>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8425927" backgroundQuery="1" createdVersion="8" refreshedVersion="8" minRefreshableVersion="3" recordCount="0" supportSubquery="1" supportAdvancedDrill="1" xr:uid="{43177F84-C7BB-4610-A263-F60D1C86A9DF}">
  <cacheSource type="external" connectionId="7"/>
  <cacheFields count="3">
    <cacheField name="[Fact table].[TotalWorkingYears Category].[TotalWorkingYears Category]" caption="TotalWorkingYears Category" numFmtId="0" hierarchy="42" level="1">
      <sharedItems count="4">
        <s v="0-2 Y (Junior)"/>
        <s v="3-5 Y (Mid)"/>
        <s v="6-10 Y (Senior)"/>
        <s v="11+ Y (Expert)"/>
      </sharedItems>
    </cacheField>
    <cacheField name="[Measures].[Count of TotalWorkingYears]" caption="Count of TotalWorkingYears" numFmtId="0" hierarchy="104"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2"/>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2" memberValueDatatype="130" unbalanced="0">
      <fieldsUsage count="2">
        <fieldUsage x="-1"/>
        <fieldUsage x="0"/>
      </fieldsUsage>
    </cacheHierarchy>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40856482" backgroundQuery="1" createdVersion="8" refreshedVersion="8" minRefreshableVersion="3" recordCount="0" supportSubquery="1" supportAdvancedDrill="1" xr:uid="{4CB3A17D-A76C-4F1C-8689-76B923731892}">
  <cacheSource type="external" connectionId="7"/>
  <cacheFields count="5">
    <cacheField name="[Dim_Emp].[AgeGroup].[AgeGroup]" caption="AgeGroup" numFmtId="0" hierarchy="13" level="1">
      <sharedItems count="5">
        <s v="18-25"/>
        <s v="26-35"/>
        <s v="36-45"/>
        <s v="46-55"/>
        <s v="55+"/>
      </sharedItems>
    </cacheField>
    <cacheField name="[Fact table].[YearsWithManager Category].[YearsWithManager Category]" caption="YearsWithManager Category" numFmtId="0" hierarchy="52" level="1">
      <sharedItems count="4">
        <s v="Under 1 Y"/>
        <s v="1-4 Y"/>
        <s v="5-10 Y"/>
        <s v="11+ Y"/>
      </sharedItems>
    </cacheField>
    <cacheField name="[Measures].[Count of YearsWithCurrManager]" caption="Count of YearsWithCurrManager" numFmtId="0" hierarchy="102" level="32767"/>
    <cacheField name="[Measures].[Attrition Rate]" caption="Attrition Rate" numFmtId="0" hierarchy="57"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4"/>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2" memberValueDatatype="130" unbalanced="0">
      <fieldsUsage count="2">
        <fieldUsage x="-1"/>
        <fieldUsage x="1"/>
      </fieldsUsage>
    </cacheHierarchy>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oneField="1">
      <fieldsUsage count="1">
        <fieldUsage x="3"/>
      </fieldsUsage>
    </cacheHierarchy>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oneField="1" hidden="1">
      <fieldsUsage count="1">
        <fieldUsage x="2"/>
      </fieldsUsage>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40162036" backgroundQuery="1" createdVersion="8" refreshedVersion="8" minRefreshableVersion="3" recordCount="0" supportSubquery="1" supportAdvancedDrill="1" xr:uid="{090504F9-C12A-476F-BDBE-FAA761B377BA}">
  <cacheSource type="external" connectionId="7"/>
  <cacheFields count="4">
    <cacheField name="[Dim_Emp].[AgeGroup].[AgeGroup]" caption="AgeGroup" numFmtId="0" hierarchy="13" level="1">
      <sharedItems count="5">
        <s v="18-25"/>
        <s v="26-35"/>
        <s v="36-45"/>
        <s v="46-55"/>
        <s v="55+"/>
      </sharedItems>
    </cacheField>
    <cacheField name="[Measures].[Attrition Rate]" caption="Attrition Rate" numFmtId="0" hierarchy="57" level="32767"/>
    <cacheField name="[Dim JobRole].[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fieldsUsage count="2">
        <fieldUsage x="-1"/>
        <fieldUsage x="2"/>
      </fieldsUsage>
    </cacheHierarchy>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3"/>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oneField="1">
      <fieldsUsage count="1">
        <fieldUsage x="1"/>
      </fieldsUsage>
    </cacheHierarchy>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1249999" backgroundQuery="1" createdVersion="8" refreshedVersion="8" minRefreshableVersion="3" recordCount="0" supportSubquery="1" supportAdvancedDrill="1" xr:uid="{1793237B-C257-4245-BD36-3872E18B6A49}">
  <cacheSource type="external" connectionId="7"/>
  <cacheFields count="4">
    <cacheField name="[Dim_Emp].[AgeGroup].[AgeGroup]" caption="AgeGroup" numFmtId="0" hierarchy="13" level="1">
      <sharedItems count="5">
        <s v="18-25"/>
        <s v="26-35"/>
        <s v="36-45"/>
        <s v="46-55"/>
        <s v="55+"/>
      </sharedItems>
    </cacheField>
    <cacheField name="[Measures].[Attrition Rate]" caption="Attrition Rate" numFmtId="0" hierarchy="57" level="32767"/>
    <cacheField name="[Dim JobRole].[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fieldsUsage count="2">
        <fieldUsage x="-1"/>
        <fieldUsage x="2"/>
      </fieldsUsage>
    </cacheHierarchy>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3"/>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oneField="1">
      <fieldsUsage count="1">
        <fieldUsage x="1"/>
      </fieldsUsage>
    </cacheHierarchy>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1828707" backgroundQuery="1" createdVersion="8" refreshedVersion="8" minRefreshableVersion="3" recordCount="0" supportSubquery="1" supportAdvancedDrill="1" xr:uid="{A3F6D98E-2E86-4777-B7F4-92C6E7FDA356}">
  <cacheSource type="external" connectionId="7"/>
  <cacheFields count="5">
    <cacheField name="[Dim_Emp].[AgeGroup].[AgeGroup]" caption="AgeGroup" numFmtId="0" hierarchy="13" level="1">
      <sharedItems count="5">
        <s v="18-25"/>
        <s v="26-35"/>
        <s v="36-45"/>
        <s v="46-55"/>
        <s v="55+"/>
      </sharedItems>
    </cacheField>
    <cacheField name="[Measures].[Attrition Rate]" caption="Attrition Rate" numFmtId="0" hierarchy="57" level="32767"/>
    <cacheField name="[Dim JobRole].[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Dim_Emp].[Gender].[Gender]" caption="Gender" numFmtId="0" hierarchy="19" level="1">
      <sharedItems count="2">
        <s v="Female"/>
        <s v="Male"/>
      </sharedItems>
    </cacheField>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fieldsUsage count="2">
        <fieldUsage x="-1"/>
        <fieldUsage x="2"/>
      </fieldsUsage>
    </cacheHierarchy>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2" memberValueDatatype="130" unbalanced="0">
      <fieldsUsage count="2">
        <fieldUsage x="-1"/>
        <fieldUsage x="3"/>
      </fieldsUsage>
    </cacheHierarchy>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4"/>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oneField="1">
      <fieldsUsage count="1">
        <fieldUsage x="1"/>
      </fieldsUsage>
    </cacheHierarchy>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7962965" backgroundQuery="1" createdVersion="8" refreshedVersion="8" minRefreshableVersion="3" recordCount="0" supportSubquery="1" supportAdvancedDrill="1" xr:uid="{07A1A5B7-2D71-4742-A1AC-6FFADCDAF37D}">
  <cacheSource type="external" connectionId="7"/>
  <cacheFields count="3">
    <cacheField name="[Fact table].[SalarySlab].[SalarySlab]" caption="SalarySlab" numFmtId="0" hierarchy="32" level="1">
      <sharedItems count="4">
        <s v="Upto 5k"/>
        <s v="5k-10k"/>
        <s v="10k-15k"/>
        <s v="15k+"/>
      </sharedItems>
    </cacheField>
    <cacheField name="[Measures].[Count of SalarySlab]" caption="Count of SalarySlab" numFmtId="0" hierarchy="98"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2"/>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2" memberValueDatatype="130" unbalanced="0">
      <fieldsUsage count="2">
        <fieldUsage x="-1"/>
        <fieldUsage x="0"/>
      </fieldsUsage>
    </cacheHierarchy>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0787037" backgroundQuery="1" createdVersion="8" refreshedVersion="8" minRefreshableVersion="3" recordCount="0" supportSubquery="1" supportAdvancedDrill="1" xr:uid="{1360003E-4E4C-435D-9229-E49A203C1EF2}">
  <cacheSource type="external" connectionId="7"/>
  <cacheFields count="3">
    <cacheField name="[Dim_Emp].[DistanceFromHome Category].[DistanceFromHome Category]" caption="DistanceFromHome Category" numFmtId="0" hierarchy="18" level="1">
      <sharedItems count="3">
        <s v="0-5"/>
        <s v="16+"/>
        <s v="6-15"/>
      </sharedItems>
    </cacheField>
    <cacheField name="[Measures].[Attrition Rate]" caption="Attrition Rate" numFmtId="0" hierarchy="57"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2" memberValueDatatype="130" unbalanced="0">
      <fieldsUsage count="2">
        <fieldUsage x="-1"/>
        <fieldUsage x="0"/>
      </fieldsUsage>
    </cacheHierarchy>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2"/>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oneField="1">
      <fieldsUsage count="1">
        <fieldUsage x="1"/>
      </fieldsUsage>
    </cacheHierarchy>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9699074" backgroundQuery="1" createdVersion="8" refreshedVersion="8" minRefreshableVersion="3" recordCount="0" supportSubquery="1" supportAdvancedDrill="1" xr:uid="{8572D214-4657-4939-B526-C87AA6BFB3F7}">
  <cacheSource type="external" connectionId="7"/>
  <cacheFields count="4">
    <cacheField name="[Dim_Emp].[AgeGroup].[AgeGroup]" caption="AgeGroup" numFmtId="0" hierarchy="13" level="1">
      <sharedItems count="5">
        <s v="18-25"/>
        <s v="26-35"/>
        <s v="36-45"/>
        <s v="46-55"/>
        <s v="55+"/>
      </sharedItems>
    </cacheField>
    <cacheField name="[Dim JobRole].[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Measures].[OverTime Rate]" caption="OverTime Rate" numFmtId="0" hierarchy="68"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fieldsUsage count="2">
        <fieldUsage x="-1"/>
        <fieldUsage x="1"/>
      </fieldsUsage>
    </cacheHierarchy>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3"/>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oneField="1">
      <fieldsUsage count="1">
        <fieldUsage x="2"/>
      </fieldsUsage>
    </cacheHierarchy>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6921295" backgroundQuery="1" createdVersion="8" refreshedVersion="8" minRefreshableVersion="3" recordCount="0" supportSubquery="1" supportAdvancedDrill="1" xr:uid="{E81308E1-E1D8-40FC-9F0C-582D4AB9E480}">
  <cacheSource type="external" connectionId="7"/>
  <cacheFields count="4">
    <cacheField name="[Dim_Emp].[AgeGroup].[AgeGroup]" caption="AgeGroup" numFmtId="0" hierarchy="13" level="1">
      <sharedItems count="5">
        <s v="18-25"/>
        <s v="26-35"/>
        <s v="36-45"/>
        <s v="46-55"/>
        <s v="55+"/>
      </sharedItems>
    </cacheField>
    <cacheField name="[Dim JobRole].[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Measures].[Avg Years Since Last Promotion]" caption="Avg Years Since Last Promotion" numFmtId="0" hierarchy="65"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fieldsUsage count="2">
        <fieldUsage x="-1"/>
        <fieldUsage x="1"/>
      </fieldsUsage>
    </cacheHierarchy>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3"/>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oneField="1">
      <fieldsUsage count="1">
        <fieldUsage x="2"/>
      </fieldsUsage>
    </cacheHierarchy>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3680555" backgroundQuery="1" createdVersion="8" refreshedVersion="8" minRefreshableVersion="3" recordCount="0" supportSubquery="1" supportAdvancedDrill="1" xr:uid="{0663161F-0ED4-415D-B0DE-3DC045EDABBA}">
  <cacheSource type="external" connectionId="7"/>
  <cacheFields count="5">
    <cacheField name="[Dim_Emp].[AgeGroup].[AgeGroup]" caption="AgeGroup" numFmtId="0" hierarchy="13" level="1">
      <sharedItems count="5">
        <s v="18-25"/>
        <s v="26-35"/>
        <s v="36-45"/>
        <s v="46-55"/>
        <s v="55+"/>
      </sharedItems>
    </cacheField>
    <cacheField name="[Measures].[Attrition Rate]" caption="Attrition Rate" numFmtId="0" hierarchy="57" level="32767"/>
    <cacheField name="[Dim JobRole].[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Fact table].[SalarySlab].[SalarySlab]" caption="SalarySlab" numFmtId="0" hierarchy="32" level="1">
      <sharedItems count="4">
        <s v="Upto 5k"/>
        <s v="5k-10k"/>
        <s v="10k-15k"/>
        <s v="15k+"/>
      </sharedItems>
    </cacheField>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fieldsUsage count="2">
        <fieldUsage x="-1"/>
        <fieldUsage x="2"/>
      </fieldsUsage>
    </cacheHierarchy>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4"/>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2" memberValueDatatype="130" unbalanced="0">
      <fieldsUsage count="2">
        <fieldUsage x="-1"/>
        <fieldUsage x="3"/>
      </fieldsUsage>
    </cacheHierarchy>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oneField="1">
      <fieldsUsage count="1">
        <fieldUsage x="1"/>
      </fieldsUsage>
    </cacheHierarchy>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5069448" backgroundQuery="1" createdVersion="8" refreshedVersion="8" minRefreshableVersion="3" recordCount="0" supportSubquery="1" supportAdvancedDrill="1" xr:uid="{B5A03C2B-AE61-400E-9EA8-959557CB23EB}">
  <cacheSource type="external" connectionId="7"/>
  <cacheFields count="5">
    <cacheField name="[Dim_Emp].[AgeGroup].[AgeGroup]" caption="AgeGroup" numFmtId="0" hierarchy="13" level="1">
      <sharedItems count="5">
        <s v="18-25"/>
        <s v="26-35"/>
        <s v="36-45"/>
        <s v="46-55"/>
        <s v="55+"/>
      </sharedItems>
    </cacheField>
    <cacheField name="[Dim JobRole].[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Measures].[Avg Job Satisfaction Score]" caption="Avg Job Satisfaction Score" numFmtId="0" hierarchy="58" level="32767"/>
    <cacheField name="[Measures].[Average of MonthlyIncome]" caption="Average of MonthlyIncome" numFmtId="0" hierarchy="88"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fieldsUsage count="2">
        <fieldUsage x="-1"/>
        <fieldUsage x="1"/>
      </fieldsUsage>
    </cacheHierarchy>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4"/>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oneField="1">
      <fieldsUsage count="1">
        <fieldUsage x="2"/>
      </fieldsUsage>
    </cacheHierarchy>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oneField="1" hidden="1">
      <fieldsUsage count="1">
        <fieldUsage x="3"/>
      </fieldsUsage>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5416664" backgroundQuery="1" createdVersion="8" refreshedVersion="8" minRefreshableVersion="3" recordCount="0" supportSubquery="1" supportAdvancedDrill="1" xr:uid="{07D60212-32DB-423B-B9D7-392F863D1C99}">
  <cacheSource type="external" connectionId="7"/>
  <cacheFields count="2">
    <cacheField name="[Measures].[Avg Training Times]" caption="Avg Training Times" numFmtId="0" hierarchy="62"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oneField="1">
      <fieldsUsage count="1">
        <fieldUsage x="0"/>
      </fieldsUsage>
    </cacheHierarchy>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9351851" backgroundQuery="1" createdVersion="8" refreshedVersion="8" minRefreshableVersion="3" recordCount="0" supportSubquery="1" supportAdvancedDrill="1" xr:uid="{26457029-F560-46BC-9B2D-62FB7FCA5BC4}">
  <cacheSource type="external" connectionId="7"/>
  <cacheFields count="2">
    <cacheField name="[Measures].[OverTime Rate]" caption="OverTime Rate" numFmtId="0" hierarchy="68"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oneField="1">
      <fieldsUsage count="1">
        <fieldUsage x="0"/>
      </fieldsUsage>
    </cacheHierarchy>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7615742" backgroundQuery="1" createdVersion="8" refreshedVersion="8" minRefreshableVersion="3" recordCount="0" supportSubquery="1" supportAdvancedDrill="1" xr:uid="{63D0C6A9-B66F-4E98-944E-07FEF381422B}">
  <cacheSource type="external" connectionId="7"/>
  <cacheFields count="3">
    <cacheField name="[Dim_Emp].[Gender].[Gender]" caption="Gender" numFmtId="0" hierarchy="19" level="1">
      <sharedItems count="2">
        <s v="Female"/>
        <s v="Male"/>
      </sharedItems>
    </cacheField>
    <cacheField name="[Measures].[Count of EmployeeNumber]" caption="Count of EmployeeNumber" numFmtId="0" hierarchy="78"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2" memberValueDatatype="130" unbalanced="0">
      <fieldsUsage count="2">
        <fieldUsage x="-1"/>
        <fieldUsage x="0"/>
      </fieldsUsage>
    </cacheHierarchy>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2"/>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4039352" backgroundQuery="1" createdVersion="8" refreshedVersion="8" minRefreshableVersion="3" recordCount="0" supportSubquery="1" supportAdvancedDrill="1" xr:uid="{045B8BB0-A0C8-473A-8CC6-E500DCED1900}">
  <cacheSource type="external" connectionId="7"/>
  <cacheFields count="2">
    <cacheField name="[Measures].[No Of  Employees]" caption="No Of  Employees" numFmtId="0" hierarchy="60"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oneField="1">
      <fieldsUsage count="1">
        <fieldUsage x="0"/>
      </fieldsUsage>
    </cacheHierarchy>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9120373" backgroundQuery="1" createdVersion="8" refreshedVersion="8" minRefreshableVersion="3" recordCount="0" supportSubquery="1" supportAdvancedDrill="1" xr:uid="{534622E4-97B9-4DB9-831C-272B4D288AE1}">
  <cacheSource type="external" connectionId="7"/>
  <cacheFields count="3">
    <cacheField name="[Dim JobRole].[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Measures].[Count of EmployeeNumber 2]" caption="Count of EmployeeNumber 2" numFmtId="0" hierarchy="80"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fieldsUsage count="2">
        <fieldUsage x="-1"/>
        <fieldUsage x="0"/>
      </fieldsUsage>
    </cacheHierarchy>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2"/>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5995371" backgroundQuery="1" createdVersion="8" refreshedVersion="8" minRefreshableVersion="3" recordCount="0" supportSubquery="1" supportAdvancedDrill="1" xr:uid="{CBD01B0F-8E06-419F-8C29-3361011F39D2}">
  <cacheSource type="external" connectionId="7"/>
  <cacheFields count="2">
    <cacheField name="[Measures].[Avg Work-Life Balance Score]" caption="Avg Work-Life Balance Score" numFmtId="0" hierarchy="67"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oneField="1">
      <fieldsUsage count="1">
        <fieldUsage x="0"/>
      </fieldsUsage>
    </cacheHierarchy>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5185186" backgroundQuery="1" createdVersion="8" refreshedVersion="8" minRefreshableVersion="3" recordCount="0" supportSubquery="1" supportAdvancedDrill="1" xr:uid="{9ABBD5B5-66CA-4525-8D83-41C48A958004}">
  <cacheSource type="external" connectionId="7"/>
  <cacheFields count="2">
    <cacheField name="[Measures].[Avg Years at Company]" caption="Avg Years at Company" numFmtId="0" hierarchy="64"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oneField="1">
      <fieldsUsage count="1">
        <fieldUsage x="0"/>
      </fieldsUsage>
    </cacheHierarchy>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449074" backgroundQuery="1" createdVersion="8" refreshedVersion="8" minRefreshableVersion="3" recordCount="0" supportSubquery="1" supportAdvancedDrill="1" xr:uid="{35E19E9C-3E49-41D4-84FB-1B2230B05536}">
  <cacheSource type="external" connectionId="7"/>
  <cacheFields count="2">
    <cacheField name="[Measures].[Avg Job Satisfaction Score]" caption="Avg Job Satisfaction Score" numFmtId="0" hierarchy="58"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oneField="1">
      <fieldsUsage count="1">
        <fieldUsage x="0"/>
      </fieldsUsage>
    </cacheHierarchy>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40277775" backgroundQuery="1" createdVersion="8" refreshedVersion="8" minRefreshableVersion="3" recordCount="0" supportSubquery="1" supportAdvancedDrill="1" xr:uid="{33C994EE-8BEA-45C0-8141-AD5119DDEDA3}">
  <cacheSource type="external" connectionId="7"/>
  <cacheFields count="2">
    <cacheField name="[Measures].[Retention Rate]" caption="Retention Rate" numFmtId="0" hierarchy="59"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oneField="1">
      <fieldsUsage count="1">
        <fieldUsage x="0"/>
      </fieldsUsage>
    </cacheHierarchy>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6458333" backgroundQuery="1" createdVersion="8" refreshedVersion="8" minRefreshableVersion="3" recordCount="0" supportSubquery="1" supportAdvancedDrill="1" xr:uid="{E5D6672D-0345-4943-90AC-894154FEEF79}">
  <cacheSource type="external" connectionId="7"/>
  <cacheFields count="2">
    <cacheField name="[Measures].[Avg Years Since Last Promotion]" caption="Avg Years Since Last Promotion" numFmtId="0" hierarchy="65"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oneField="1">
      <fieldsUsage count="1">
        <fieldUsage x="0"/>
      </fieldsUsage>
    </cacheHierarchy>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7268519" backgroundQuery="1" createdVersion="8" refreshedVersion="8" minRefreshableVersion="3" recordCount="0" supportSubquery="1" supportAdvancedDrill="1" xr:uid="{6EB0B812-4303-4428-B90F-F6662240BB7E}">
  <cacheSource type="external" connectionId="7"/>
  <cacheFields count="3">
    <cacheField name="[Dim_Emp].[AgeGroup].[AgeGroup]" caption="AgeGroup" numFmtId="0" hierarchy="13" level="1">
      <sharedItems count="5">
        <s v="18-25"/>
        <s v="26-35"/>
        <s v="36-45"/>
        <s v="46-55"/>
        <s v="55+"/>
      </sharedItems>
    </cacheField>
    <cacheField name="[Measures].[Count of EmployeeNumber]" caption="Count of EmployeeNumber" numFmtId="0" hierarchy="78"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2"/>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5763887" backgroundQuery="1" createdVersion="8" refreshedVersion="8" minRefreshableVersion="3" recordCount="0" supportSubquery="1" supportAdvancedDrill="1" xr:uid="{F96C967F-7411-445B-8C2B-3A2669624CA9}">
  <cacheSource type="external" connectionId="7"/>
  <cacheFields count="4">
    <cacheField name="[Dim_Emp].[AgeGroup].[AgeGroup]" caption="AgeGroup" numFmtId="0" hierarchy="13" level="1">
      <sharedItems count="5">
        <s v="18-25"/>
        <s v="26-35"/>
        <s v="36-45"/>
        <s v="46-55"/>
        <s v="55+"/>
      </sharedItems>
    </cacheField>
    <cacheField name="[Dim JobRole].[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Measures].[Avg Training Times]" caption="Avg Training Times" numFmtId="0" hierarchy="62"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fieldsUsage count="2">
        <fieldUsage x="-1"/>
        <fieldUsage x="1"/>
      </fieldsUsage>
    </cacheHierarchy>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3"/>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oneField="1">
      <fieldsUsage count="1">
        <fieldUsage x="2"/>
      </fieldsUsage>
    </cacheHierarchy>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4606478" backgroundQuery="1" createdVersion="8" refreshedVersion="8" minRefreshableVersion="3" recordCount="0" supportSubquery="1" supportAdvancedDrill="1" xr:uid="{DC12ED52-E59C-4FDA-9408-F2F553788087}">
  <cacheSource type="external" connectionId="7"/>
  <cacheFields count="2">
    <cacheField name="[Measures].[Avg Salary]" caption="Avg Salary" numFmtId="0" hierarchy="61"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oneField="1">
      <fieldsUsage count="1">
        <fieldUsage x="0"/>
      </fieldsUsage>
    </cacheHierarchy>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877315" backgroundQuery="1" createdVersion="8" refreshedVersion="8" minRefreshableVersion="3" recordCount="0" supportSubquery="1" supportAdvancedDrill="1" xr:uid="{CB1912AD-0593-49FD-80E5-8AD434B3BCDC}">
  <cacheSource type="external" connectionId="7"/>
  <cacheFields count="3">
    <cacheField name="[Measures].[Count of EmployeeNumber 2]" caption="Count of EmployeeNumber 2" numFmtId="0" hierarchy="80" level="32767"/>
    <cacheField name="[Dim Department].[Department].[Department]" caption="Department" numFmtId="0" hierarchy="1" level="1">
      <sharedItems count="3">
        <s v="Human Resources"/>
        <s v="Research &amp; Development"/>
        <s v="Sales"/>
      </sharedItems>
    </cacheField>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2" memberValueDatatype="130" unbalanced="0">
      <fieldsUsage count="2">
        <fieldUsage x="-1"/>
        <fieldUsage x="1"/>
      </fieldsUsage>
    </cacheHierarchy>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2"/>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29976852" backgroundQuery="1" createdVersion="8" refreshedVersion="8" minRefreshableVersion="3" recordCount="0" supportSubquery="1" supportAdvancedDrill="1" xr:uid="{5285124A-5B03-4F10-9991-F10C0D909AF3}">
  <cacheSource type="external" connectionId="7"/>
  <cacheFields count="2">
    <cacheField name="[Measures].[Turn Over Count]" caption="Turn Over Count" numFmtId="0" hierarchy="69"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oneField="1">
      <fieldsUsage count="1">
        <fieldUsage x="0"/>
      </fieldsUsage>
    </cacheHierarchy>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5300925" backgroundQuery="1" createdVersion="8" refreshedVersion="8" minRefreshableVersion="3" recordCount="0" supportSubquery="1" supportAdvancedDrill="1" xr:uid="{F244D148-DEAC-4D1A-A4C0-DE3B5F145672}">
  <cacheSource type="external" connectionId="7"/>
  <cacheFields count="2">
    <cacheField name="[Measures].[Avg Years with Current Manager]" caption="Avg Years with Current Manager" numFmtId="0" hierarchy="66"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oneField="1">
      <fieldsUsage count="1">
        <fieldUsage x="0"/>
      </fieldsUsage>
    </cacheHierarchy>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0092591" backgroundQuery="1" createdVersion="8" refreshedVersion="8" minRefreshableVersion="3" recordCount="0" supportSubquery="1" supportAdvancedDrill="1" xr:uid="{54FE200E-CDE2-4233-92EE-59FE83C1EB6B}">
  <cacheSource type="external" connectionId="7"/>
  <cacheFields count="2">
    <cacheField name="[Measures].[Attrition Rate]" caption="Attrition Rate" numFmtId="0" hierarchy="57"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oneField="1">
      <fieldsUsage count="1">
        <fieldUsage x="0"/>
      </fieldsUsage>
    </cacheHierarchy>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51553449074" backgroundQuery="1" createdVersion="8" refreshedVersion="8" minRefreshableVersion="3" recordCount="0" supportSubquery="1" supportAdvancedDrill="1" xr:uid="{7A9A376D-2B01-46FC-9F8B-4B28BA1CFCE0}">
  <cacheSource type="external" connectionId="7"/>
  <cacheFields count="2">
    <cacheField name="[Measures].[Avg Merit Increase]" caption="Avg Merit Increase" numFmtId="0" hierarchy="63" level="32767"/>
    <cacheField name="[Dim_Emp].[OverTime].[OverTime]" caption="OverTime" numFmtId="0" hierarchy="21" level="1">
      <sharedItems containsSemiMixedTypes="0" containsNonDate="0" containsString="0"/>
    </cacheField>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fieldsUsage count="2">
        <fieldUsage x="-1"/>
        <fieldUsage x="1"/>
      </fieldsUsage>
    </cacheHierarchy>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oneField="1">
      <fieldsUsage count="1">
        <fieldUsage x="0"/>
      </fieldsUsage>
    </cacheHierarchy>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285763541666" backgroundQuery="1" createdVersion="8" refreshedVersion="8" minRefreshableVersion="3" recordCount="0" supportSubquery="1" supportAdvancedDrill="1" xr:uid="{4797B5A3-B2E7-4854-B9FF-9EE301C818C3}">
  <cacheSource type="external" connectionId="7"/>
  <cacheFields count="3">
    <cacheField name="[Dim_Emp].[AgeGroup].[AgeGroup]" caption="AgeGroup" numFmtId="0" hierarchy="13" level="1">
      <sharedItems count="5">
        <s v="18-25"/>
        <s v="26-35"/>
        <s v="36-45"/>
        <s v="46-55"/>
        <s v="55+"/>
      </sharedItems>
    </cacheField>
    <cacheField name="[Dim JobRole].[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Measures].[Average of PerformanceRating]" caption="Average of PerformanceRating" numFmtId="0" hierarchy="92" level="32767"/>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fieldsUsage count="2">
        <fieldUsage x="-1"/>
        <fieldUsage x="1"/>
      </fieldsUsage>
    </cacheHierarchy>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fieldsUsage count="2">
        <fieldUsage x="-1"/>
        <fieldUsage x="0"/>
      </fieldsUsage>
    </cacheHierarchy>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oneField="1" hidden="1">
      <fieldsUsage count="1">
        <fieldUsage x="2"/>
      </fieldsUsage>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hidden="1">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6.303219444446" backgroundQuery="1" createdVersion="8" refreshedVersion="8" minRefreshableVersion="3" recordCount="0" supportSubquery="1" supportAdvancedDrill="1" xr:uid="{0958CD0F-3779-4AED-B3B4-FB78691420C9}">
  <cacheSource type="external" connectionId="7"/>
  <cacheFields count="2">
    <cacheField name="[Fact table].[YearsAtCompany Category].[YearsAtCompany Category]" caption="YearsAtCompany Category" numFmtId="0" hierarchy="47" level="1">
      <sharedItems count="4">
        <s v="0-1 Y"/>
        <s v="11+ Y"/>
        <s v="2-5 Y"/>
        <s v="6-10 Y"/>
      </sharedItems>
    </cacheField>
    <cacheField name="[Measures].[Count of YearsAtCompany Category]" caption="Count of YearsAtCompany Category" numFmtId="0" hierarchy="106" level="32767"/>
  </cacheFields>
  <cacheHierarchies count="107">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0" memberValueDatatype="130" unbalanced="0"/>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2" memberValueDatatype="130" unbalanced="0">
      <fieldsUsage count="2">
        <fieldUsage x="-1"/>
        <fieldUsage x="0"/>
      </fieldsUsage>
    </cacheHierarchy>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y uniqueName="[Measures].[Count of YearsAtCompany Category]" caption="Count of YearsAtCompany Category" measure="1" displayFolder="" measureGroup="Fact table" count="0" oneField="1" hidden="1">
      <fieldsUsage count="1">
        <fieldUsage x="1"/>
      </fieldsUsage>
      <extLst>
        <ext xmlns:x15="http://schemas.microsoft.com/office/spreadsheetml/2010/11/main" uri="{B97F6D7D-B522-45F9-BDA1-12C45D357490}">
          <x15:cacheHierarchy aggregatedColumn="47"/>
        </ext>
      </extLst>
    </cacheHierarchy>
  </cacheHierarchies>
  <kpis count="0"/>
  <dimensions count="7">
    <dimension name="Dim Department" uniqueName="[Dim Department]" caption="Dim Department"/>
    <dimension name="Dim Education" uniqueName="[Dim Education]" caption="Dim Education"/>
    <dimension name="Dim EducationField" uniqueName="[Dim EducationField]" caption="Dim EducationField"/>
    <dimension name="Dim JobRole" uniqueName="[Dim JobRole]" caption="Dim JobRole"/>
    <dimension name="Dim_Emp" uniqueName="[Dim_Emp]" caption="Dim_Emp"/>
    <dimension name="Fact table" uniqueName="[Fact table]" caption="Fact table"/>
    <dimension measure="1" name="Measures" uniqueName="[Measures]" caption="Measures"/>
  </dimensions>
  <measureGroups count="6">
    <measureGroup name="Dim Department" caption="Dim Department"/>
    <measureGroup name="Dim Education" caption="Dim Education"/>
    <measureGroup name="Dim EducationField" caption="Dim EducationField"/>
    <measureGroup name="Dim JobRole" caption="Dim JobRole"/>
    <measureGroup name="Dim_Emp" caption="Dim_Emp"/>
    <measureGroup name="Fact table" caption="Fact table"/>
  </measureGroups>
  <maps count="12">
    <map measureGroup="0" dimension="0"/>
    <map measureGroup="1" dimension="1"/>
    <map measureGroup="2" dimension="2"/>
    <map measureGroup="3" dimension="0"/>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2.59172152778" backgroundQuery="1" createdVersion="3" refreshedVersion="8" minRefreshableVersion="3" recordCount="0" supportSubquery="1" supportAdvancedDrill="1" xr:uid="{570F8ABC-8865-4DAB-A916-7C6173541879}">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2"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2"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0" memberValueDatatype="130" unbalanced="0"/>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1260962535"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4.515682060184" backgroundQuery="1" createdVersion="3" refreshedVersion="8" minRefreshableVersion="3" recordCount="0" supportSubquery="1" supportAdvancedDrill="1" xr:uid="{B5060356-DFF1-468B-A931-4E56CC336310}">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0"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2"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0" memberValueDatatype="130" unbalanced="0"/>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278970251"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416541087965" backgroundQuery="1" createdVersion="3" refreshedVersion="8" minRefreshableVersion="3" recordCount="0" supportSubquery="1" supportAdvancedDrill="1" xr:uid="{44E01356-99C7-4321-B658-5986EA0BE25F}">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Dim Department].[Department_ID]" caption="Department_ID" attribute="1" defaultMemberUniqueName="[Dim Department].[Department_ID].[All]" allUniqueName="[Dim Department].[Department_ID].[All]" dimensionUniqueName="[Dim Department]" displayFolder="" count="0" memberValueDatatype="20" unbalanced="0"/>
    <cacheHierarchy uniqueName="[Dim Department].[Department]" caption="Department" attribute="1" defaultMemberUniqueName="[Dim Department].[Department].[All]" allUniqueName="[Dim Department].[Department].[All]" dimensionUniqueName="[Dim Department]" displayFolder="" count="0" memberValueDatatype="130" unbalanced="0"/>
    <cacheHierarchy uniqueName="[Dim Education].[Education_ID]" caption="Education_ID" attribute="1" defaultMemberUniqueName="[Dim Education].[Education_ID].[All]" allUniqueName="[Dim Education].[Education_ID].[All]" dimensionUniqueName="[Dim Education]" displayFolder="" count="0" memberValueDatatype="20" unbalanced="0"/>
    <cacheHierarchy uniqueName="[Dim Education].[Education]" caption="Education" attribute="1" defaultMemberUniqueName="[Dim Education].[Education].[All]" allUniqueName="[Dim Education].[Education].[All]" dimensionUniqueName="[Dim Education]" displayFolder="" count="0" memberValueDatatype="20" unbalanced="0"/>
    <cacheHierarchy uniqueName="[Dim Education].[EducationLevel]" caption="EducationLevel" attribute="1" defaultMemberUniqueName="[Dim Education].[EducationLevel].[All]" allUniqueName="[Dim Education].[EducationLevel].[All]" dimensionUniqueName="[Dim Education]" displayFolder="" count="0" memberValueDatatype="130" unbalanced="0"/>
    <cacheHierarchy uniqueName="[Dim EducationField].[EducationField_ID]" caption="EducationField_ID" attribute="1" defaultMemberUniqueName="[Dim EducationField].[EducationField_ID].[All]" allUniqueName="[Dim EducationField].[EducationField_ID].[All]" dimensionUniqueName="[Dim EducationField]" displayFolder="" count="0" memberValueDatatype="20" unbalanced="0"/>
    <cacheHierarchy uniqueName="[Dim EducationField].[EducationField]" caption="EducationField" attribute="1" defaultMemberUniqueName="[Dim EducationField].[EducationField].[All]" allUniqueName="[Dim EducationField].[EducationField].[All]" dimensionUniqueName="[Dim EducationField]" displayFolder="" count="0" memberValueDatatype="130" unbalanced="0"/>
    <cacheHierarchy uniqueName="[Dim JobRole].[JobRole_ID]" caption="JobRole_ID" attribute="1" defaultMemberUniqueName="[Dim JobRole].[JobRole_ID].[All]" allUniqueName="[Dim JobRole].[JobRole_ID].[All]" dimensionUniqueName="[Dim JobRole]" displayFolder="" count="0" memberValueDatatype="20" unbalanced="0"/>
    <cacheHierarchy uniqueName="[Dim JobRole].[JobRole]" caption="JobRole" attribute="1" defaultMemberUniqueName="[Dim JobRole].[JobRole].[All]" allUniqueName="[Dim JobRole].[JobRole].[All]" dimensionUniqueName="[Dim JobRole]" displayFolder="" count="2" memberValueDatatype="130" unbalanced="0"/>
    <cacheHierarchy uniqueName="[Dim JobRole].[Department_ID]" caption="Department_ID" attribute="1" defaultMemberUniqueName="[Dim JobRole].[Department_ID].[All]" allUniqueName="[Dim JobRole].[Department_ID].[All]" dimensionUniqueName="[Dim JobRole]" displayFolder="" count="0" memberValueDatatype="20" unbalanced="0"/>
    <cacheHierarchy uniqueName="[Dim_Emp].[EmployeeNumber]" caption="EmployeeNumber" attribute="1" defaultMemberUniqueName="[Dim_Emp].[EmployeeNumber].[All]" allUniqueName="[Dim_Emp].[EmployeeNumber].[All]" dimensionUniqueName="[Dim_Emp]" displayFolder="" count="0" memberValueDatatype="20" unbalanced="0"/>
    <cacheHierarchy uniqueName="[Dim_Emp].[EmpID]" caption="EmpID" attribute="1" defaultMemberUniqueName="[Dim_Emp].[EmpID].[All]" allUniqueName="[Dim_Emp].[EmpID].[All]" dimensionUniqueName="[Dim_Emp]" displayFolder="" count="0" memberValueDatatype="130" unbalanced="0"/>
    <cacheHierarchy uniqueName="[Dim_Emp].[Age]" caption="Age" attribute="1" defaultMemberUniqueName="[Dim_Emp].[Age].[All]" allUniqueName="[Dim_Emp].[Age].[All]" dimensionUniqueName="[Dim_Emp]" displayFolder="" count="0" memberValueDatatype="20" unbalanced="0"/>
    <cacheHierarchy uniqueName="[Dim_Emp].[AgeGroup]" caption="AgeGroup" attribute="1" defaultMemberUniqueName="[Dim_Emp].[AgeGroup].[All]" allUniqueName="[Dim_Emp].[AgeGroup].[All]" dimensionUniqueName="[Dim_Emp]" displayFolder="" count="0" memberValueDatatype="130" unbalanced="0"/>
    <cacheHierarchy uniqueName="[Dim_Emp].[Attrition]" caption="Attrition" attribute="1" defaultMemberUniqueName="[Dim_Emp].[Attrition].[All]" allUniqueName="[Dim_Emp].[Attrition].[All]" dimensionUniqueName="[Dim_Emp]" displayFolder="" count="0" memberValueDatatype="130" unbalanced="0"/>
    <cacheHierarchy uniqueName="[Dim_Emp].[Attrition num]" caption="Attrition num" attribute="1" defaultMemberUniqueName="[Dim_Emp].[Attrition num].[All]" allUniqueName="[Dim_Emp].[Attrition num].[All]" dimensionUniqueName="[Dim_Emp]" displayFolder="" count="0" memberValueDatatype="20" unbalanced="0"/>
    <cacheHierarchy uniqueName="[Dim_Emp].[BusinessTravel]" caption="BusinessTravel" attribute="1" defaultMemberUniqueName="[Dim_Emp].[BusinessTravel].[All]" allUniqueName="[Dim_Emp].[BusinessTravel].[All]" dimensionUniqueName="[Dim_Emp]" displayFolder="" count="0" memberValueDatatype="130" unbalanced="0"/>
    <cacheHierarchy uniqueName="[Dim_Emp].[DistanceFromHome]" caption="DistanceFromHome" attribute="1" defaultMemberUniqueName="[Dim_Emp].[DistanceFromHome].[All]" allUniqueName="[Dim_Emp].[DistanceFromHome].[All]" dimensionUniqueName="[Dim_Emp]" displayFolder="" count="0" memberValueDatatype="20" unbalanced="0"/>
    <cacheHierarchy uniqueName="[Dim_Emp].[DistanceFromHome Category]" caption="DistanceFromHome Category" attribute="1" defaultMemberUniqueName="[Dim_Emp].[DistanceFromHome Category].[All]" allUniqueName="[Dim_Emp].[DistanceFromHome Category].[All]" dimensionUniqueName="[Dim_Emp]" displayFolder="" count="0" memberValueDatatype="130" unbalanced="0"/>
    <cacheHierarchy uniqueName="[Dim_Emp].[Gender]" caption="Gender" attribute="1" defaultMemberUniqueName="[Dim_Emp].[Gender].[All]" allUniqueName="[Dim_Emp].[Gender].[All]" dimensionUniqueName="[Dim_Emp]" displayFolder="" count="0" memberValueDatatype="130" unbalanced="0"/>
    <cacheHierarchy uniqueName="[Dim_Emp].[MaritalStatus]" caption="MaritalStatus" attribute="1" defaultMemberUniqueName="[Dim_Emp].[MaritalStatus].[All]" allUniqueName="[Dim_Emp].[MaritalStatus].[All]" dimensionUniqueName="[Dim_Emp]" displayFolder="" count="0" memberValueDatatype="130" unbalanced="0"/>
    <cacheHierarchy uniqueName="[Dim_Emp].[OverTime]" caption="OverTime" attribute="1" defaultMemberUniqueName="[Dim_Emp].[OverTime].[All]" allUniqueName="[Dim_Emp].[OverTime].[All]" dimensionUniqueName="[Dim_Emp]" displayFolder="" count="2" memberValueDatatype="130" unbalanced="0"/>
    <cacheHierarchy uniqueName="[Dim_Emp].[OverTime num]" caption="OverTime num" attribute="1" defaultMemberUniqueName="[Dim_Emp].[OverTime num].[All]" allUniqueName="[Dim_Emp].[OverTime num].[All]" dimensionUniqueName="[Dim_Emp]" displayFolder="" count="0" memberValueDatatype="20" unbalanced="0"/>
    <cacheHierarchy uniqueName="[Fact table].[EmpID]" caption="EmpID" attribute="1" defaultMemberUniqueName="[Fact table].[EmpID].[All]" allUniqueName="[Fact table].[EmpID].[All]" dimensionUniqueName="[Fact table]" displayFolder="" count="0" memberValueDatatype="130" unbalanced="0"/>
    <cacheHierarchy uniqueName="[Fact table].[EmployeeNumber]" caption="EmployeeNumber" attribute="1" defaultMemberUniqueName="[Fact table].[EmployeeNumber].[All]" allUniqueName="[Fact table].[EmployeeNumber].[All]" dimensionUniqueName="[Fact table]" displayFolder="" count="0" memberValueDatatype="20" unbalanced="0"/>
    <cacheHierarchy uniqueName="[Fact table].[DailyRate]" caption="DailyRate" attribute="1" defaultMemberUniqueName="[Fact table].[DailyRate].[All]" allUniqueName="[Fact table].[DailyRate].[All]" dimensionUniqueName="[Fact table]" displayFolder="" count="0" memberValueDatatype="20" unbalanced="0"/>
    <cacheHierarchy uniqueName="[Fact table].[EnvironmentSatisfaction]" caption="EnvironmentSatisfaction" attribute="1" defaultMemberUniqueName="[Fact table].[EnvironmentSatisfaction].[All]" allUniqueName="[Fact table].[EnvironmentSatisfaction].[All]" dimensionUniqueName="[Fact table]" displayFolder="" count="0" memberValueDatatype="20" unbalanced="0"/>
    <cacheHierarchy uniqueName="[Fact table].[HourlyRate]" caption="HourlyRate" attribute="1" defaultMemberUniqueName="[Fact table].[HourlyRate].[All]" allUniqueName="[Fact table].[HourlyRate].[All]" dimensionUniqueName="[Fact table]" displayFolder="" count="0" memberValueDatatype="20" unbalanced="0"/>
    <cacheHierarchy uniqueName="[Fact table].[JobInvolvement]" caption="JobInvolvement" attribute="1" defaultMemberUniqueName="[Fact table].[JobInvolvement].[All]" allUniqueName="[Fact table].[JobInvolvement].[All]" dimensionUniqueName="[Fact table]" displayFolder="" count="0" memberValueDatatype="20" unbalanced="0"/>
    <cacheHierarchy uniqueName="[Fact table].[JobLevel]" caption="JobLevel" attribute="1" defaultMemberUniqueName="[Fact table].[JobLevel].[All]" allUniqueName="[Fact table].[JobLevel].[All]" dimensionUniqueName="[Fact table]" displayFolder="" count="0" memberValueDatatype="20" unbalanced="0"/>
    <cacheHierarchy uniqueName="[Fact table].[JobSatisfaction]" caption="JobSatisfaction" attribute="1" defaultMemberUniqueName="[Fact table].[JobSatisfaction].[All]" allUniqueName="[Fact table].[JobSatisfaction].[All]" dimensionUniqueName="[Fact table]" displayFolder="" count="0" memberValueDatatype="20" unbalanced="0"/>
    <cacheHierarchy uniqueName="[Fact table].[MonthlyIncome]" caption="MonthlyIncome" attribute="1" defaultMemberUniqueName="[Fact table].[MonthlyIncome].[All]" allUniqueName="[Fact table].[MonthlyIncome].[All]" dimensionUniqueName="[Fact table]" displayFolder="" count="0" memberValueDatatype="20" unbalanced="0"/>
    <cacheHierarchy uniqueName="[Fact table].[SalarySlab]" caption="SalarySlab" attribute="1" defaultMemberUniqueName="[Fact table].[SalarySlab].[All]" allUniqueName="[Fact table].[SalarySlab].[All]" dimensionUniqueName="[Fact table]" displayFolder="" count="0" memberValueDatatype="130" unbalanced="0"/>
    <cacheHierarchy uniqueName="[Fact table].[SalarySlab Sort]" caption="SalarySlab Sort" attribute="1" defaultMemberUniqueName="[Fact table].[SalarySlab Sort].[All]" allUniqueName="[Fact table].[SalarySlab Sort].[All]" dimensionUniqueName="[Fact table]" displayFolder="" count="0" memberValueDatatype="130" unbalanced="0"/>
    <cacheHierarchy uniqueName="[Fact table].[MonthlyRate]" caption="MonthlyRate" attribute="1" defaultMemberUniqueName="[Fact table].[MonthlyRate].[All]" allUniqueName="[Fact table].[MonthlyRate].[All]" dimensionUniqueName="[Fact table]" displayFolder="" count="0" memberValueDatatype="20" unbalanced="0"/>
    <cacheHierarchy uniqueName="[Fact table].[NumCompaniesWorked]" caption="NumCompaniesWorked" attribute="1" defaultMemberUniqueName="[Fact table].[NumCompaniesWorked].[All]" allUniqueName="[Fact table].[NumCompaniesWorked].[All]" dimensionUniqueName="[Fact table]" displayFolder="" count="0" memberValueDatatype="20" unbalanced="0"/>
    <cacheHierarchy uniqueName="[Fact table].[PercentSalaryHike]" caption="PercentSalaryHike" attribute="1" defaultMemberUniqueName="[Fact table].[PercentSalaryHike].[All]" allUniqueName="[Fact table].[PercentSalaryHike].[All]" dimensionUniqueName="[Fact table]" displayFolder="" count="0" memberValueDatatype="20" unbalanced="0"/>
    <cacheHierarchy uniqueName="[Fact table].[PercentSalaryHike Category]" caption="PercentSalaryHike Category" attribute="1" defaultMemberUniqueName="[Fact table].[PercentSalaryHike Category].[All]" allUniqueName="[Fact table].[PercentSalaryHike Category].[All]" dimensionUniqueName="[Fact table]" displayFolder="" count="0" memberValueDatatype="130" unbalanced="0"/>
    <cacheHierarchy uniqueName="[Fact table].[PerformanceRating]" caption="PerformanceRating" attribute="1" defaultMemberUniqueName="[Fact table].[PerformanceRating].[All]" allUniqueName="[Fact table].[PerformanceRating].[All]" dimensionUniqueName="[Fact table]" displayFolder="" count="0" memberValueDatatype="20" unbalanced="0"/>
    <cacheHierarchy uniqueName="[Fact table].[RelationshipSatisfaction]" caption="RelationshipSatisfaction" attribute="1" defaultMemberUniqueName="[Fact table].[RelationshipSatisfaction].[All]" allUniqueName="[Fact table].[RelationshipSatisfaction].[All]" dimensionUniqueName="[Fact table]" displayFolder="" count="0" memberValueDatatype="20" unbalanced="0"/>
    <cacheHierarchy uniqueName="[Fact table].[StockOptionLevel]" caption="StockOptionLevel" attribute="1" defaultMemberUniqueName="[Fact table].[StockOptionLevel].[All]" allUniqueName="[Fact table].[StockOptionLevel].[All]" dimensionUniqueName="[Fact table]" displayFolder="" count="0" memberValueDatatype="20" unbalanced="0"/>
    <cacheHierarchy uniqueName="[Fact table].[TotalWorkingYears]" caption="TotalWorkingYears" attribute="1" defaultMemberUniqueName="[Fact table].[TotalWorkingYears].[All]" allUniqueName="[Fact table].[TotalWorkingYears].[All]" dimensionUniqueName="[Fact table]" displayFolder="" count="0" memberValueDatatype="20" unbalanced="0"/>
    <cacheHierarchy uniqueName="[Fact table].[TotalWorkingYears Category]" caption="TotalWorkingYears Category" attribute="1" defaultMemberUniqueName="[Fact table].[TotalWorkingYears Category].[All]" allUniqueName="[Fact table].[TotalWorkingYears Category].[All]" dimensionUniqueName="[Fact table]" displayFolder="" count="0" memberValueDatatype="130" unbalanced="0"/>
    <cacheHierarchy uniqueName="[Fact table].[TotalWorkingYears Category Sort]" caption="TotalWorkingYears Category Sort" attribute="1" defaultMemberUniqueName="[Fact table].[TotalWorkingYears Category Sort].[All]" allUniqueName="[Fact table].[TotalWorkingYears Category Sort].[All]" dimensionUniqueName="[Fact table]" displayFolder="" count="0" memberValueDatatype="130" unbalanced="0"/>
    <cacheHierarchy uniqueName="[Fact table].[TrainingTimesLastYear]" caption="TrainingTimesLastYear" attribute="1" defaultMemberUniqueName="[Fact table].[TrainingTimesLastYear].[All]" allUniqueName="[Fact table].[TrainingTimesLastYear].[All]" dimensionUniqueName="[Fact table]" displayFolder="" count="0" memberValueDatatype="20" unbalanced="0"/>
    <cacheHierarchy uniqueName="[Fact table].[WorkLifeBalance]" caption="WorkLifeBalance" attribute="1" defaultMemberUniqueName="[Fact table].[WorkLifeBalance].[All]" allUniqueName="[Fact table].[WorkLifeBalance].[All]" dimensionUniqueName="[Fact table]" displayFolder="" count="0" memberValueDatatype="20" unbalanced="0"/>
    <cacheHierarchy uniqueName="[Fact table].[YearsAtCompany]" caption="YearsAtCompany" attribute="1" defaultMemberUniqueName="[Fact table].[YearsAtCompany].[All]" allUniqueName="[Fact table].[YearsAtCompany].[All]" dimensionUniqueName="[Fact table]" displayFolder="" count="0" memberValueDatatype="20" unbalanced="0"/>
    <cacheHierarchy uniqueName="[Fact table].[YearsAtCompany Category]" caption="YearsAtCompany Category" attribute="1" defaultMemberUniqueName="[Fact table].[YearsAtCompany Category].[All]" allUniqueName="[Fact table].[YearsAtCompany Category].[All]" dimensionUniqueName="[Fact table]" displayFolder="" count="0" memberValueDatatype="130" unbalanced="0"/>
    <cacheHierarchy uniqueName="[Fact table].[YearsInCurrentRole]" caption="YearsInCurrentRole" attribute="1" defaultMemberUniqueName="[Fact table].[YearsInCurrentRole].[All]" allUniqueName="[Fact table].[YearsInCurrentRole].[All]" dimensionUniqueName="[Fact table]" displayFolder="" count="0" memberValueDatatype="20" unbalanced="0"/>
    <cacheHierarchy uniqueName="[Fact table].[YearsSinceLastPromotion]" caption="YearsSinceLastPromotion" attribute="1" defaultMemberUniqueName="[Fact table].[YearsSinceLastPromotion].[All]" allUniqueName="[Fact table].[YearsSinceLastPromotion].[All]" dimensionUniqueName="[Fact table]" displayFolder="" count="0" memberValueDatatype="20" unbalanced="0"/>
    <cacheHierarchy uniqueName="[Fact table].[YearsSinceLastPromotion Category]" caption="YearsSinceLastPromotion Category" attribute="1" defaultMemberUniqueName="[Fact table].[YearsSinceLastPromotion Category].[All]" allUniqueName="[Fact table].[YearsSinceLastPromotion Category].[All]" dimensionUniqueName="[Fact table]" displayFolder="" count="0" memberValueDatatype="130" unbalanced="0"/>
    <cacheHierarchy uniqueName="[Fact table].[YearsWithCurrManager]" caption="YearsWithCurrManager" attribute="1" defaultMemberUniqueName="[Fact table].[YearsWithCurrManager].[All]" allUniqueName="[Fact table].[YearsWithCurrManager].[All]" dimensionUniqueName="[Fact table]" displayFolder="" count="0" memberValueDatatype="5" unbalanced="0"/>
    <cacheHierarchy uniqueName="[Fact table].[YearsWithManager Category]" caption="YearsWithManager Category" attribute="1" defaultMemberUniqueName="[Fact table].[YearsWithManager Category].[All]" allUniqueName="[Fact table].[YearsWithManager Category].[All]" dimensionUniqueName="[Fact table]" displayFolder="" count="0" memberValueDatatype="130" unbalanced="0"/>
    <cacheHierarchy uniqueName="[Fact table].[YearsWithManager Sort]" caption="YearsWithManager Sort" attribute="1" defaultMemberUniqueName="[Fact table].[YearsWithManager Sort].[All]" allUniqueName="[Fact table].[YearsWithManager Sort].[All]" dimensionUniqueName="[Fact table]" displayFolder="" count="0" memberValueDatatype="130" unbalanced="0"/>
    <cacheHierarchy uniqueName="[Fact table].[EducationField_ID]" caption="EducationField_ID" attribute="1" defaultMemberUniqueName="[Fact table].[EducationField_ID].[All]" allUniqueName="[Fact table].[EducationField_ID].[All]" dimensionUniqueName="[Fact table]" displayFolder="" count="0" memberValueDatatype="20" unbalanced="0"/>
    <cacheHierarchy uniqueName="[Fact table].[Education_ID]" caption="Education_ID" attribute="1" defaultMemberUniqueName="[Fact table].[Education_ID].[All]" allUniqueName="[Fact table].[Education_ID].[All]" dimensionUniqueName="[Fact table]" displayFolder="" count="0" memberValueDatatype="20" unbalanced="0"/>
    <cacheHierarchy uniqueName="[Fact table].[JobRole_ID]" caption="JobRole_ID" attribute="1" defaultMemberUniqueName="[Fact table].[JobRole_ID].[All]" allUniqueName="[Fact table].[JobRole_ID].[All]" dimensionUniqueName="[Fact table]" displayFolder="" count="0" memberValueDatatype="20" unbalanced="0"/>
    <cacheHierarchy uniqueName="[Measures].[Attrition Rate]" caption="Attrition Rate" measure="1" displayFolder="" measureGroup="Fact table" count="0"/>
    <cacheHierarchy uniqueName="[Measures].[Avg Job Satisfaction Score]" caption="Avg Job Satisfaction Score" measure="1" displayFolder="" measureGroup="Fact table" count="0"/>
    <cacheHierarchy uniqueName="[Measures].[Retention Rate]" caption="Retention Rate" measure="1" displayFolder="" measureGroup="Fact table" count="0"/>
    <cacheHierarchy uniqueName="[Measures].[No Of  Employees]" caption="No Of  Employees" measure="1" displayFolder="" measureGroup="Fact table" count="0"/>
    <cacheHierarchy uniqueName="[Measures].[Avg Salary]" caption="Avg Salary" measure="1" displayFolder="" measureGroup="Fact table" count="0"/>
    <cacheHierarchy uniqueName="[Measures].[Avg Training Times]" caption="Avg Training Times" measure="1" displayFolder="" measureGroup="Fact table" count="0"/>
    <cacheHierarchy uniqueName="[Measures].[Avg Merit Increase]" caption="Avg Merit Increase" measure="1" displayFolder="" measureGroup="Fact table" count="0"/>
    <cacheHierarchy uniqueName="[Measures].[Avg Years at Company]" caption="Avg Years at Company" measure="1" displayFolder="" measureGroup="Fact table" count="0"/>
    <cacheHierarchy uniqueName="[Measures].[Avg Years Since Last Promotion]" caption="Avg Years Since Last Promotion" measure="1" displayFolder="" measureGroup="Fact table" count="0"/>
    <cacheHierarchy uniqueName="[Measures].[Avg Years with Current Manager]" caption="Avg Years with Current Manager" measure="1" displayFolder="" measureGroup="Fact table" count="0"/>
    <cacheHierarchy uniqueName="[Measures].[Avg Work-Life Balance Score]" caption="Avg Work-Life Balance Score" measure="1" displayFolder="" measureGroup="Fact table" count="0"/>
    <cacheHierarchy uniqueName="[Measures].[OverTime Rate]" caption="OverTime Rate" measure="1" displayFolder="" measureGroup="Fact table" count="0"/>
    <cacheHierarchy uniqueName="[Measures].[Turn Over Count]" caption="Turn Over Count" measure="1" displayFolder="" measureGroup="Fact table" count="0"/>
    <cacheHierarchy uniqueName="[Measures].[__XL_Count Fact table]" caption="__XL_Count Fact table" measure="1" displayFolder="" measureGroup="Fact table" count="0" hidden="1"/>
    <cacheHierarchy uniqueName="[Measures].[__XL_Count Dim JobRole]" caption="__XL_Count Dim JobRole" measure="1" displayFolder="" measureGroup="Dim JobRole" count="0" hidden="1"/>
    <cacheHierarchy uniqueName="[Measures].[__XL_Count Dim Department]" caption="__XL_Count Dim Department" measure="1" displayFolder="" measureGroup="Dim Department" count="0" hidden="1"/>
    <cacheHierarchy uniqueName="[Measures].[__XL_Count Dim Education]" caption="__XL_Count Dim Education" measure="1" displayFolder="" measureGroup="Dim Education" count="0" hidden="1"/>
    <cacheHierarchy uniqueName="[Measures].[__XL_Count Dim EducationField]" caption="__XL_Count Dim EducationField" measure="1" displayFolder="" measureGroup="Dim EducationField" count="0" hidden="1"/>
    <cacheHierarchy uniqueName="[Measures].[__XL_Count Dim_Emp]" caption="__XL_Count Dim_Emp" measure="1" displayFolder="" measureGroup="Dim_Emp" count="0" hidden="1"/>
    <cacheHierarchy uniqueName="[Measures].[__No measures defined]" caption="__No measures defined" measure="1" displayFolder="" count="0" hidden="1"/>
    <cacheHierarchy uniqueName="[Measures].[Sum of EmployeeNumber]" caption="Sum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Dim_Emp" count="0" hidden="1">
      <extLst>
        <ext xmlns:x15="http://schemas.microsoft.com/office/spreadsheetml/2010/11/main" uri="{B97F6D7D-B522-45F9-BDA1-12C45D357490}">
          <x15:cacheHierarchy aggregatedColumn="10"/>
        </ext>
      </extLst>
    </cacheHierarchy>
    <cacheHierarchy uniqueName="[Measures].[Sum of EmployeeNumber 2]" caption="Sum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loyeeNumber 2]" caption="Count of EmployeeNumber 2" measure="1" displayFolder="" measureGroup="Fact table" count="0" hidden="1">
      <extLst>
        <ext xmlns:x15="http://schemas.microsoft.com/office/spreadsheetml/2010/11/main" uri="{B97F6D7D-B522-45F9-BDA1-12C45D357490}">
          <x15:cacheHierarchy aggregatedColumn="24"/>
        </ext>
      </extLst>
    </cacheHierarchy>
    <cacheHierarchy uniqueName="[Measures].[Count of EmpID]" caption="Count of EmpID" measure="1" displayFolder="" measureGroup="Fact table" count="0" hidden="1">
      <extLst>
        <ext xmlns:x15="http://schemas.microsoft.com/office/spreadsheetml/2010/11/main" uri="{B97F6D7D-B522-45F9-BDA1-12C45D357490}">
          <x15:cacheHierarchy aggregatedColumn="23"/>
        </ext>
      </extLst>
    </cacheHierarchy>
    <cacheHierarchy uniqueName="[Measures].[Sum of DailyRate]" caption="Sum of DailyRate" measure="1" displayFolder="" measureGroup="Fact table" count="0" hidden="1">
      <extLst>
        <ext xmlns:x15="http://schemas.microsoft.com/office/spreadsheetml/2010/11/main" uri="{B97F6D7D-B522-45F9-BDA1-12C45D357490}">
          <x15:cacheHierarchy aggregatedColumn="25"/>
        </ext>
      </extLst>
    </cacheHierarchy>
    <cacheHierarchy uniqueName="[Measures].[Count of DailyRate]" caption="Count of DailyRate" measure="1" displayFolder="" measureGroup="Fact table" count="0" hidden="1">
      <extLst>
        <ext xmlns:x15="http://schemas.microsoft.com/office/spreadsheetml/2010/11/main" uri="{B97F6D7D-B522-45F9-BDA1-12C45D357490}">
          <x15:cacheHierarchy aggregatedColumn="25"/>
        </ext>
      </extLst>
    </cacheHierarchy>
    <cacheHierarchy uniqueName="[Measures].[Sum of Department_ID]" caption="Sum of Department_ID" measure="1" displayFolder="" measureGroup="Dim Department" count="0" hidden="1">
      <extLst>
        <ext xmlns:x15="http://schemas.microsoft.com/office/spreadsheetml/2010/11/main" uri="{B97F6D7D-B522-45F9-BDA1-12C45D357490}">
          <x15:cacheHierarchy aggregatedColumn="0"/>
        </ext>
      </extLst>
    </cacheHierarchy>
    <cacheHierarchy uniqueName="[Measures].[Sum of OverTime num]" caption="Sum of OverTime num" measure="1" displayFolder="" measureGroup="Dim_Emp" count="0" hidden="1">
      <extLst>
        <ext xmlns:x15="http://schemas.microsoft.com/office/spreadsheetml/2010/11/main" uri="{B97F6D7D-B522-45F9-BDA1-12C45D357490}">
          <x15:cacheHierarchy aggregatedColumn="22"/>
        </ext>
      </extLst>
    </cacheHierarchy>
    <cacheHierarchy uniqueName="[Measures].[Count of OverTime num]" caption="Count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MonthlyIncome]" caption="Sum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Average of MonthlyIncome]" caption="Average of MonthlyIncome" measure="1" displayFolder="" measureGroup="Fact table" count="0" hidden="1">
      <extLst>
        <ext xmlns:x15="http://schemas.microsoft.com/office/spreadsheetml/2010/11/main" uri="{B97F6D7D-B522-45F9-BDA1-12C45D357490}">
          <x15:cacheHierarchy aggregatedColumn="31"/>
        </ext>
      </extLst>
    </cacheHierarchy>
    <cacheHierarchy uniqueName="[Measures].[Sum of TrainingTimesLastYear]" caption="Sum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Average of TrainingTimesLastYear]" caption="Average of TrainingTimesLastYear" measure="1" displayFolder="" measureGroup="Fact table" count="0" hidden="1">
      <extLst>
        <ext xmlns:x15="http://schemas.microsoft.com/office/spreadsheetml/2010/11/main" uri="{B97F6D7D-B522-45F9-BDA1-12C45D357490}">
          <x15:cacheHierarchy aggregatedColumn="44"/>
        </ext>
      </extLst>
    </cacheHierarchy>
    <cacheHierarchy uniqueName="[Measures].[Sum of PerformanceRating]" caption="Sum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Average of PerformanceRating]" caption="Average of PerformanceRating" measure="1" displayFolder="" measureGroup="Fact table" count="0" hidden="1">
      <extLst>
        <ext xmlns:x15="http://schemas.microsoft.com/office/spreadsheetml/2010/11/main" uri="{B97F6D7D-B522-45F9-BDA1-12C45D357490}">
          <x15:cacheHierarchy aggregatedColumn="38"/>
        </ext>
      </extLst>
    </cacheHierarchy>
    <cacheHierarchy uniqueName="[Measures].[Count of PercentSalaryHike Category]" caption="Count of PercentSalaryHike Category" measure="1" displayFolder="" measureGroup="Fact table" count="0" hidden="1">
      <extLst>
        <ext xmlns:x15="http://schemas.microsoft.com/office/spreadsheetml/2010/11/main" uri="{B97F6D7D-B522-45F9-BDA1-12C45D357490}">
          <x15:cacheHierarchy aggregatedColumn="37"/>
        </ext>
      </extLst>
    </cacheHierarchy>
    <cacheHierarchy uniqueName="[Measures].[Count of OverTime]" caption="Count of OverTime" measure="1" displayFolder="" measureGroup="Dim_Emp" count="0" hidden="1">
      <extLst>
        <ext xmlns:x15="http://schemas.microsoft.com/office/spreadsheetml/2010/11/main" uri="{B97F6D7D-B522-45F9-BDA1-12C45D357490}">
          <x15:cacheHierarchy aggregatedColumn="21"/>
        </ext>
      </extLst>
    </cacheHierarchy>
    <cacheHierarchy uniqueName="[Measures].[Sum of Education]" caption="Sum of Education" measure="1" displayFolder="" measureGroup="Dim Education" count="0" hidden="1">
      <extLst>
        <ext xmlns:x15="http://schemas.microsoft.com/office/spreadsheetml/2010/11/main" uri="{B97F6D7D-B522-45F9-BDA1-12C45D357490}">
          <x15:cacheHierarchy aggregatedColumn="3"/>
        </ext>
      </extLst>
    </cacheHierarchy>
    <cacheHierarchy uniqueName="[Measures].[Sum of WorkLifeBalance]" caption="Sum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Average of WorkLifeBalance]" caption="Average of WorkLifeBalance" measure="1" displayFolder="" measureGroup="Fact table" count="0" hidden="1">
      <extLst>
        <ext xmlns:x15="http://schemas.microsoft.com/office/spreadsheetml/2010/11/main" uri="{B97F6D7D-B522-45F9-BDA1-12C45D357490}">
          <x15:cacheHierarchy aggregatedColumn="45"/>
        </ext>
      </extLst>
    </cacheHierarchy>
    <cacheHierarchy uniqueName="[Measures].[Count of SalarySlab]" caption="Count of SalarySlab" measure="1" displayFolder="" measureGroup="Fact table" count="0" hidden="1">
      <extLst>
        <ext xmlns:x15="http://schemas.microsoft.com/office/spreadsheetml/2010/11/main" uri="{B97F6D7D-B522-45F9-BDA1-12C45D357490}">
          <x15:cacheHierarchy aggregatedColumn="32"/>
        </ext>
      </extLst>
    </cacheHierarchy>
    <cacheHierarchy uniqueName="[Measures].[Average of OverTime num]" caption="Average of OverTime num" measure="1" displayFolder="" measureGroup="Dim_Emp"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Fact table" count="0" hidden="1">
      <extLst>
        <ext xmlns:x15="http://schemas.microsoft.com/office/spreadsheetml/2010/11/main" uri="{B97F6D7D-B522-45F9-BDA1-12C45D357490}">
          <x15:cacheHierarchy aggregatedColumn="46"/>
        </ext>
      </extLst>
    </cacheHierarchy>
    <cacheHierarchy uniqueName="[Measures].[Sum of YearsWithCurrManager]" caption="Sum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Count of YearsWithCurrManager]" caption="Count of YearsWithCurrManager" measure="1" displayFolder="" measureGroup="Fact table" count="0" hidden="1">
      <extLst>
        <ext xmlns:x15="http://schemas.microsoft.com/office/spreadsheetml/2010/11/main" uri="{B97F6D7D-B522-45F9-BDA1-12C45D357490}">
          <x15:cacheHierarchy aggregatedColumn="51"/>
        </ext>
      </extLst>
    </cacheHierarchy>
    <cacheHierarchy uniqueName="[Measures].[Sum of TotalWorkingYears]" caption="Sum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Count of TotalWorkingYears]" caption="Count of TotalWorkingYears" measure="1" displayFolder="" measureGroup="Fact table" count="0" hidden="1">
      <extLst>
        <ext xmlns:x15="http://schemas.microsoft.com/office/spreadsheetml/2010/11/main" uri="{B97F6D7D-B522-45F9-BDA1-12C45D357490}">
          <x15:cacheHierarchy aggregatedColumn="41"/>
        </ext>
      </extLst>
    </cacheHierarchy>
    <cacheHierarchy uniqueName="[Measures].[Sum of StockOptionLevel]" caption="Sum of StockOptionLevel" measure="1" displayFolder="" measureGroup="Fact table"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10162318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CEFFC1-B634-4238-B8DD-3AD6C48E5A92}" name="Attrition Rate By Age Group" cacheId="6" applyNumberFormats="0" applyBorderFormats="0" applyFontFormats="0" applyPatternFormats="0" applyAlignmentFormats="0" applyWidthHeightFormats="1" dataCaption="Values" tag="d096a217-2f11-459e-889d-1aa27d433e42" updatedVersion="8" minRefreshableVersion="3" useAutoFormatting="1" subtotalHiddenItems="1" itemPrintTitles="1" createdVersion="8" indent="0" outline="1" outlineData="1" multipleFieldFilters="0" chartFormat="38">
  <location ref="Q23:R29" firstHeaderRow="1" firstDataRow="1" firstDataCol="1"/>
  <pivotFields count="4">
    <pivotField axis="axisRow" allDrilled="1" subtotalTop="0" showAll="0" sortType="ascending" defaultSubtotal="0" defaultAttributeDrillState="1">
      <items count="5">
        <item x="0"/>
        <item x="1"/>
        <item x="2"/>
        <item x="3"/>
        <item x="4"/>
      </items>
    </pivotField>
    <pivotField dataField="1" subtotalTop="0" showAll="0" defaultSubtotal="0"/>
    <pivotField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3">
    <format dxfId="2">
      <pivotArea outline="0" collapsedLevelsAreSubtotals="1" fieldPosition="0"/>
    </format>
    <format dxfId="1">
      <pivotArea grandRow="1" outline="0" collapsedLevelsAreSubtotals="1" fieldPosition="0"/>
    </format>
    <format dxfId="0">
      <pivotArea collapsedLevelsAreSubtotals="1" fieldPosition="0">
        <references count="1">
          <reference field="0" count="0"/>
        </references>
      </pivotArea>
    </format>
  </formats>
  <chartFormats count="1">
    <chartFormat chart="23" format="14"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TimesLastYear"/>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3B5F2B-CF77-4D22-8775-156712FE89C8}" name="Headcount Per Departments" cacheId="27" dataOnRows="1" applyNumberFormats="0" applyBorderFormats="0" applyFontFormats="0" applyPatternFormats="0" applyAlignmentFormats="0" applyWidthHeightFormats="1" dataCaption="Values" tag="b5da8689-d50c-4a74-9875-878be2f555e9" updatedVersion="8" minRefreshableVersion="3" useAutoFormatting="1" subtotalHiddenItems="1" itemPrintTitles="1" createdVersion="8" indent="0" showEmptyRow="1" outline="1" outlineData="1" multipleFieldFilters="0" chartFormat="30">
  <location ref="A33:B37" firstHeaderRow="1" firstDataRow="1" firstDataCol="1"/>
  <pivotFields count="3">
    <pivotField dataField="1" subtotalTop="0" showAll="0" defaultSubtotal="0"/>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v="2"/>
    </i>
    <i>
      <x/>
    </i>
    <i t="grand">
      <x/>
    </i>
  </rowItems>
  <colItems count="1">
    <i/>
  </colItems>
  <dataFields count="1">
    <dataField name="Count of EmployeeNumber" fld="0" subtotal="count" baseField="0" baseItem="0"/>
  </dataFields>
  <formats count="1">
    <format dxfId="3">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caption="Count of EmployeeNumber"/>
    <pivotHierarchy dragToData="1"/>
    <pivotHierarchy dragToData="1"/>
    <pivotHierarchy dragToData="1" caption="Count of Daily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4F917-E7F7-491E-A910-85F11B033CAB}" name="Avg Salary &amp; Job Satisfaction by Job Role" cacheId="13" applyNumberFormats="0" applyBorderFormats="0" applyFontFormats="0" applyPatternFormats="0" applyAlignmentFormats="0" applyWidthHeightFormats="1" dataCaption="Values" tag="49d8ba7a-d199-4e76-bf2a-0f59bd4ce902" updatedVersion="8" minRefreshableVersion="3" useAutoFormatting="1" subtotalHiddenItems="1" itemPrintTitles="1" createdVersion="8" indent="0" outline="1" outlineData="1" multipleFieldFilters="0" chartFormat="20">
  <location ref="I31:K41" firstHeaderRow="0" firstDataRow="1" firstDataCol="1"/>
  <pivotFields count="5">
    <pivotField allDrilled="1" subtotalTop="0" showAll="0" sortType="descending" defaultSubtotal="0" defaultAttributeDrillState="1">
      <items count="5">
        <item x="4"/>
        <item x="3"/>
        <item x="2"/>
        <item x="1"/>
        <item x="0"/>
      </items>
    </pivotField>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0">
    <i>
      <x v="8"/>
    </i>
    <i>
      <x v="2"/>
    </i>
    <i>
      <x v="6"/>
    </i>
    <i>
      <x v="1"/>
    </i>
    <i>
      <x v="7"/>
    </i>
    <i>
      <x v="4"/>
    </i>
    <i>
      <x/>
    </i>
    <i>
      <x v="5"/>
    </i>
    <i>
      <x v="3"/>
    </i>
    <i t="grand">
      <x/>
    </i>
  </rowItems>
  <colFields count="1">
    <field x="-2"/>
  </colFields>
  <colItems count="2">
    <i>
      <x/>
    </i>
    <i i="1">
      <x v="1"/>
    </i>
  </colItems>
  <dataFields count="2">
    <dataField fld="2" subtotal="count" baseField="0" baseItem="0" numFmtId="168"/>
    <dataField name="Avg of Sal" fld="3" subtotal="average" baseField="1" baseItem="0"/>
  </dataFields>
  <formats count="6">
    <format dxfId="9">
      <pivotArea grandRow="1" outline="0" collapsedLevelsAreSubtotals="1" fieldPosition="0"/>
    </format>
    <format dxfId="8">
      <pivotArea collapsedLevelsAreSubtotals="1" fieldPosition="0">
        <references count="1">
          <reference field="1" count="0"/>
        </references>
      </pivotArea>
    </format>
    <format dxfId="7">
      <pivotArea field="1" type="button" dataOnly="0" labelOnly="1" outline="0" axis="axisRow" fieldPosition="0"/>
    </format>
    <format dxfId="6">
      <pivotArea outline="0" collapsedLevelsAreSubtotals="1" fieldPosition="0"/>
    </format>
    <format dxfId="5">
      <pivotArea collapsedLevelsAreSubtotals="1" fieldPosition="0">
        <references count="2">
          <reference field="4294967294" count="1" selected="0">
            <x v="1"/>
          </reference>
          <reference field="1" count="0"/>
        </references>
      </pivotArea>
    </format>
    <format dxfId="4">
      <pivotArea collapsedLevelsAreSubtotals="1" fieldPosition="0">
        <references count="2">
          <reference field="4294967294" count="1" selected="0">
            <x v="0"/>
          </reference>
          <reference field="1" count="0"/>
        </references>
      </pivotArea>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of Sal"/>
    <pivotHierarchy dragToData="1"/>
    <pivotHierarchy dragToData="1" caption="Average of TrainingTimesLastYear"/>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CAB85B-1524-44F8-AC62-63811C338FDA}" name="PivotTable51" cacheId="32" applyNumberFormats="0" applyBorderFormats="0" applyFontFormats="0" applyPatternFormats="0" applyAlignmentFormats="0" applyWidthHeightFormats="1" dataCaption="Values" tag="90a6e408-4408-4f86-ba5e-bbd2b00e8cdb" updatedVersion="8" minRefreshableVersion="3" useAutoFormatting="1" subtotalHiddenItems="1" itemPrintTitles="1" createdVersion="8" indent="0" outline="1" outlineData="1" multipleFieldFilters="0" chartFormat="29">
  <location ref="I82:J92" firstHeaderRow="1" firstDataRow="1" firstDataCol="1"/>
  <pivotFields count="3">
    <pivotField allDrilled="1" subtotalTop="0" showAll="0" sortType="descending" defaultSubtotal="0" defaultAttributeDrillState="1">
      <items count="5">
        <item x="4"/>
        <item x="3"/>
        <item x="2"/>
        <item x="1"/>
        <item x="0"/>
      </items>
    </pivotField>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0">
    <i>
      <x v="5"/>
    </i>
    <i>
      <x v="7"/>
    </i>
    <i>
      <x v="1"/>
    </i>
    <i>
      <x v="8"/>
    </i>
    <i>
      <x/>
    </i>
    <i>
      <x v="2"/>
    </i>
    <i>
      <x v="6"/>
    </i>
    <i>
      <x v="4"/>
    </i>
    <i>
      <x v="3"/>
    </i>
    <i t="grand">
      <x/>
    </i>
  </rowItems>
  <colItems count="1">
    <i/>
  </colItems>
  <dataFields count="1">
    <dataField name="Average of PerformanceRating" fld="2" subtotal="average" baseField="1" baseItem="0" numFmtId="43"/>
  </dataFields>
  <formats count="4">
    <format dxfId="13">
      <pivotArea grandRow="1" outline="0" collapsedLevelsAreSubtotals="1" fieldPosition="0"/>
    </format>
    <format dxfId="12">
      <pivotArea collapsedLevelsAreSubtotals="1" fieldPosition="0">
        <references count="1">
          <reference field="1" count="0"/>
        </references>
      </pivotArea>
    </format>
    <format dxfId="11">
      <pivotArea field="1" type="button" dataOnly="0" labelOnly="1" outline="0" axis="axisRow" fieldPosition="0"/>
    </format>
    <format dxfId="10">
      <pivotArea outline="0" collapsedLevelsAreSubtotals="1" fieldPosition="0"/>
    </format>
  </formats>
  <chartFormats count="1">
    <chartFormat chart="28"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TimesLastYear"/>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caption="Average of OverTime num"/>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66AD98-7610-4FAD-B196-511681158C11}" name="Avg Training Times by Job Role" cacheId="25" applyNumberFormats="0" applyBorderFormats="0" applyFontFormats="0" applyPatternFormats="0" applyAlignmentFormats="0" applyWidthHeightFormats="1" dataCaption="Values" tag="9ba8f4cf-7743-4fdc-a0d6-aea3eeb5fb36" updatedVersion="8" minRefreshableVersion="3" useAutoFormatting="1" subtotalHiddenItems="1" itemPrintTitles="1" createdVersion="8" indent="0" outline="1" outlineData="1" multipleFieldFilters="0" chartFormat="24" rowHeaderCaption="">
  <location ref="I18:J28" firstHeaderRow="1" firstDataRow="1" firstDataCol="1"/>
  <pivotFields count="4">
    <pivotField allDrilled="1" subtotalTop="0" showAll="0" sortType="descending" defaultSubtotal="0" defaultAttributeDrillState="1">
      <items count="5">
        <item x="4"/>
        <item x="3"/>
        <item x="2"/>
        <item x="1"/>
        <item x="0"/>
      </items>
    </pivotField>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v="1"/>
    </i>
    <i>
      <x v="6"/>
    </i>
    <i>
      <x v="4"/>
    </i>
    <i>
      <x/>
    </i>
    <i>
      <x v="5"/>
    </i>
    <i>
      <x v="3"/>
    </i>
    <i>
      <x v="7"/>
    </i>
    <i>
      <x v="2"/>
    </i>
    <i>
      <x v="8"/>
    </i>
    <i t="grand">
      <x/>
    </i>
  </rowItems>
  <colItems count="1">
    <i/>
  </colItems>
  <dataFields count="1">
    <dataField fld="2" subtotal="count" baseField="0" baseItem="0" numFmtId="168"/>
  </dataFields>
  <formats count="3">
    <format dxfId="16">
      <pivotArea grandRow="1" outline="0" collapsedLevelsAreSubtotals="1" fieldPosition="0"/>
    </format>
    <format dxfId="15">
      <pivotArea collapsedLevelsAreSubtotals="1" fieldPosition="0">
        <references count="1">
          <reference field="1" count="0"/>
        </references>
      </pivotArea>
    </format>
    <format dxfId="14">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TimesLastYear"/>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B43775-89E4-4299-8C19-5BE182CE8C2F}" name="Headcount By Age" cacheId="24" applyNumberFormats="0" applyBorderFormats="0" applyFontFormats="0" applyPatternFormats="0" applyAlignmentFormats="0" applyWidthHeightFormats="1" dataCaption="Values" tag="90c62844-dfcd-4fa9-b4f3-44db1680a6c3" updatedVersion="8" minRefreshableVersion="3" useAutoFormatting="1" subtotalHiddenItems="1" itemPrintTitles="1" createdVersion="8" indent="0" outline="1" outlineData="1" multipleFieldFilters="0" chartFormat="31">
  <location ref="A24:B30" firstHeaderRow="1" firstDataRow="1" firstDataCol="1"/>
  <pivotFields count="3">
    <pivotField axis="axisRow" allDrilled="1" subtotalTop="0" showAll="0"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ofEmpNum" fld="1" subtotal="count" baseField="0" baseItem="0"/>
  </dataFields>
  <formats count="1">
    <format dxfId="17">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2FD8A3-F5A9-4E89-A3AF-B4D6C0F0240B}" name="Avg Years Since Last Promotion" cacheId="23" applyNumberFormats="0" applyBorderFormats="0" applyFontFormats="0" applyPatternFormats="0" applyAlignmentFormats="0" applyWidthHeightFormats="1" dataCaption="Values" tag="cb34657d-696e-4109-9954-b7a5fc181317" updatedVersion="8" minRefreshableVersion="3" useAutoFormatting="1" subtotalHiddenItems="1" itemPrintTitles="1" createdVersion="8" indent="0" outline="1" outlineData="1" multipleFieldFilters="0">
  <location ref="J6:J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8C360E-4E95-4356-AABD-FBF41B8CB99B}" name="Attrition Rate  by Distance" cacheId="9" applyNumberFormats="0" applyBorderFormats="0" applyFontFormats="0" applyPatternFormats="0" applyAlignmentFormats="0" applyWidthHeightFormats="1" dataCaption="Values" tag="10a4ad22-5763-40aa-8de8-ceeddd2ef140" updatedVersion="8" minRefreshableVersion="3" showDrill="0" useAutoFormatting="1" subtotalHiddenItems="1" itemPrintTitles="1" createdVersion="8" indent="0" showHeaders="0" outline="1" outlineData="1" multipleFieldFilters="0" chartFormat="21">
  <location ref="Q40:R44" firstHeaderRow="1" firstDataRow="1" firstDataCol="1"/>
  <pivotFields count="3">
    <pivotField axis="axisRow" allDrilled="1" subtotalTop="0" showAll="0" defaultSubtotal="0" defaultAttributeDrillState="1">
      <items count="3">
        <item x="0"/>
        <item x="2"/>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2">
    <format dxfId="22">
      <pivotArea outline="0" collapsedLevelsAreSubtotals="1" fieldPosition="0"/>
    </format>
    <format dxfId="21">
      <pivotArea collapsedLevelsAreSubtotals="1" fieldPosition="0">
        <references count="1">
          <reference field="0" count="0"/>
        </references>
      </pivotArea>
    </format>
  </formats>
  <chartFormats count="4">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caption="Count of OverTime num"/>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caption="Average of WorkLifeBalan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50A3E1-2988-4DC0-B005-56AE1D2836A1}" name="Avg Monthly Salary" cacheId="26" applyNumberFormats="0" applyBorderFormats="0" applyFontFormats="0" applyPatternFormats="0" applyAlignmentFormats="0" applyWidthHeightFormats="1" dataCaption="Values" tag="f0215e0b-4148-48f1-b226-7531a47aef65" updatedVersion="8" minRefreshableVersion="3" useAutoFormatting="1" subtotalHiddenItems="1" itemPrintTitles="1" createdVersion="8" indent="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Monthly Salary" fld="0" subtotal="count" baseField="0" baseItem="0" numFmtId="164"/>
  </dataFields>
  <formats count="2">
    <format dxfId="24">
      <pivotArea dataOnly="0" labelOnly="1" outline="0" axis="axisValues" fieldPosition="0"/>
    </format>
    <format dxfId="23">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Monthly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459AFD-ED16-4284-AD7E-2D3AAA3CE078}" name="Attrition Rate by MaritalStatus" cacheId="1" dataOnRows="1" applyNumberFormats="0" applyBorderFormats="0" applyFontFormats="0" applyPatternFormats="0" applyAlignmentFormats="0" applyWidthHeightFormats="1" dataCaption="Values" tag="95ca3bb9-dbe0-4c81-8e48-2e778909ca83" updatedVersion="8" minRefreshableVersion="3" useAutoFormatting="1" subtotalHiddenItems="1" itemPrintTitles="1" createdVersion="8" indent="0" showEmptyRow="1" outline="1" outlineData="1" multipleFieldFilters="0" chartFormat="25">
  <location ref="Q63:R67"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167"/>
  </dataFields>
  <formats count="1">
    <format dxfId="25">
      <pivotArea outline="0" collapsedLevelsAreSubtotals="1" fieldPosition="0"/>
    </format>
  </formats>
  <chartFormats count="4">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caption="Count of EmployeeNumber"/>
    <pivotHierarchy dragToData="1"/>
    <pivotHierarchy dragToData="1"/>
    <pivotHierarchy dragToData="1" caption="Count of Daily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WorkingYears"/>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5EF9B9-3431-4F63-88CF-A1BACDF74BA4}" name="PivotTable50" cacheId="33" dataOnRows="1" applyNumberFormats="0" applyBorderFormats="0" applyFontFormats="0" applyPatternFormats="0" applyAlignmentFormats="0" applyWidthHeightFormats="1" dataCaption="Values" tag="3e6a7a3f-231c-47ed-9c4c-b93d867743f3" updatedVersion="8" minRefreshableVersion="3" useAutoFormatting="1" subtotalHiddenItems="1" itemPrintTitles="1" createdVersion="8" indent="0" showEmptyRow="1" outline="1" outlineData="1" multipleFieldFilters="0" chartFormat="20">
  <location ref="A68:B73" firstHeaderRow="1" firstDataRow="1" firstDataCol="1"/>
  <pivotFields count="2">
    <pivotField axis="axisRow" allDrilled="1" subtotalTop="0" showAll="0" defaultSubtotal="0" defaultAttributeDrillState="1">
      <items count="4">
        <item x="0"/>
        <item x="2"/>
        <item x="3"/>
        <item x="1"/>
      </items>
    </pivotField>
    <pivotField dataField="1" subtotalTop="0" showAll="0" defaultSubtotal="0"/>
  </pivotFields>
  <rowFields count="1">
    <field x="0"/>
  </rowFields>
  <rowItems count="5">
    <i>
      <x/>
    </i>
    <i>
      <x v="1"/>
    </i>
    <i>
      <x v="2"/>
    </i>
    <i>
      <x v="3"/>
    </i>
    <i t="grand">
      <x/>
    </i>
  </rowItems>
  <colItems count="1">
    <i/>
  </colItems>
  <dataFields count="1">
    <dataField name="Count of YearsAtCompany Category" fld="1" subtotal="count" baseField="0" baseItem="0"/>
  </dataFields>
  <formats count="1">
    <format dxfId="26">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caption="Count of EmployeeNumber"/>
    <pivotHierarchy dragToData="1"/>
    <pivotHierarchy dragToData="1"/>
    <pivotHierarchy dragToData="1" caption="Count of Daily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WorkingYears"/>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FD5DE3-ED1C-4BC0-881E-1ED728AD6E27}" name="Avg Tenure" cacheId="20" applyNumberFormats="0" applyBorderFormats="0" applyFontFormats="0" applyPatternFormats="0" applyAlignmentFormats="0" applyWidthHeightFormats="1" dataCaption="Values" tag="1f9c43b7-28de-4de0-8076-43fdd751ef41" updatedVersion="8" minRefreshableVersion="3" useAutoFormatting="1" subtotalHiddenItems="1" itemPrintTitles="1" createdVersion="8" indent="0" outline="1" outlineData="1" multipleFieldFilters="0">
  <location ref="R9:R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Tenure" fld="0" subtotal="count" baseField="0" baseItem="0"/>
  </dataFields>
  <formats count="3">
    <format dxfId="29">
      <pivotArea type="all" dataOnly="0" outline="0" fieldPosition="0"/>
    </format>
    <format dxfId="28">
      <pivotArea outline="0" collapsedLevelsAreSubtotals="1" fieldPosition="0"/>
    </format>
    <format dxfId="27">
      <pivotArea dataOnly="0" labelOnly="1" outline="0" axis="axisValues"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Tenu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2EB654-BD9C-4C8B-B909-B97F19425959}" name="Avg WLB Score" cacheId="19" applyNumberFormats="0" applyBorderFormats="0" applyFontFormats="0" applyPatternFormats="0" applyAlignmentFormats="0" applyWidthHeightFormats="1" dataCaption="Values" tag="8debeb3d-f70b-4b47-a735-8a8aedc159a8" updatedVersion="8" minRefreshableVersion="3" useAutoFormatting="1" subtotalHiddenItems="1" itemPrintTitles="1" createdVersion="8" indent="0" outline="1" outlineData="1" multipleFieldFilters="0">
  <location ref="J12:J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WLB Score" fld="0" subtotal="count" baseField="0" baseItem="0"/>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WLB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42B1404-D2CD-41F3-933B-43C72E196B74}" name="OverTime Rate" cacheId="15" applyNumberFormats="0" applyBorderFormats="0" applyFontFormats="0" applyPatternFormats="0" applyAlignmentFormats="0" applyWidthHeightFormats="1" dataCaption="Values" tag="e3296c69-3dd4-4f78-9c30-d70d3d2efb54"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CF85DE6-E300-4CF8-985B-FBBA5EA989EF}" name="Headcount &amp; Attrition Rate by Years with Manager" cacheId="4" applyNumberFormats="0" applyBorderFormats="0" applyFontFormats="0" applyPatternFormats="0" applyAlignmentFormats="0" applyWidthHeightFormats="1" dataCaption="Values" tag="2451cd5a-23af-4244-b6b4-4e43e57ada87" updatedVersion="8" minRefreshableVersion="3" useAutoFormatting="1" subtotalHiddenItems="1" itemPrintTitles="1" createdVersion="8" indent="0" outline="1" outlineData="1" multipleFieldFilters="0" chartFormat="20">
  <location ref="Q47:S52" firstHeaderRow="0" firstDataRow="1" firstDataCol="1"/>
  <pivotFields count="5">
    <pivotField allDrilled="1" subtotalTop="0" showAll="0" sortType="descending" defaultSubtotal="0" defaultAttributeDrillState="1">
      <items count="5">
        <item x="4"/>
        <item x="3"/>
        <item x="2"/>
        <item x="1"/>
        <item x="0"/>
      </items>
    </pivotField>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Count of YearsWithCurrManager" fld="2" subtotal="count" baseField="1" baseItem="0"/>
    <dataField fld="3" subtotal="count" baseField="0" baseItem="0" numFmtId="9"/>
  </dataFields>
  <formats count="3">
    <format dxfId="38">
      <pivotArea outline="0" collapsedLevelsAreSubtotals="1" fieldPosition="0"/>
    </format>
    <format dxfId="37">
      <pivotArea grandRow="1" outline="0" collapsedLevelsAreSubtotals="1" fieldPosition="0"/>
    </format>
    <format dxfId="36">
      <pivotArea outline="0" collapsedLevelsAreSubtotals="1" fieldPosition="0">
        <references count="1">
          <reference field="4294967294" count="1" selected="0">
            <x v="1"/>
          </reference>
        </references>
      </pivotArea>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TimesLastYear"/>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YearsWithCurrManage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65F9813-5C26-447D-B778-DED36F307D64}" name="Avg Job Satisfaction Score" cacheId="21" applyNumberFormats="0" applyBorderFormats="0" applyFontFormats="0" applyPatternFormats="0" applyAlignmentFormats="0" applyWidthHeightFormats="1" dataCaption="Values" tag="a4c5053b-4463-427b-8211-7babbcb21d00" updatedVersion="8" minRefreshableVersion="3" useAutoFormatting="1" subtotalHiddenItems="1" itemPrintTitles="1" createdVersion="8" indent="0" outline="1" outlineData="1" multipleFieldFilters="0">
  <location ref="J9:J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3"/>
  </dataFields>
  <formats count="2">
    <format dxfId="40">
      <pivotArea dataOnly="0" labelOnly="1" outline="0" axis="axisValues" fieldPosition="0"/>
    </format>
    <format dxfId="39">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3C97C03-3152-4940-9D79-E221C648A55F}" name="Attrition Rate by Salary Range " cacheId="12" applyNumberFormats="0" applyBorderFormats="0" applyFontFormats="0" applyPatternFormats="0" applyAlignmentFormats="0" applyWidthHeightFormats="1" dataCaption="Values" tag="1a6481c9-3237-4efb-9364-3469179e8ea0" updatedVersion="8" minRefreshableVersion="3" useAutoFormatting="1" subtotalHiddenItems="1" itemPrintTitles="1" createdVersion="8" indent="0" outline="1" outlineData="1" multipleFieldFilters="0" chartFormat="24">
  <location ref="Q32:R37" firstHeaderRow="1" firstDataRow="1" firstDataCol="1"/>
  <pivotFields count="5">
    <pivotField allDrilled="1" subtotalTop="0" showAll="0" sortType="descending" defaultSubtotal="0" defaultAttributeDrillState="1">
      <items count="5">
        <item x="4"/>
        <item x="3"/>
        <item x="2"/>
        <item x="1"/>
        <item x="0"/>
      </items>
    </pivotField>
    <pivotField dataField="1" subtotalTop="0" showAll="0" defaultSubtotal="0"/>
    <pivotField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fld="1" subtotal="count" baseField="0" baseItem="0"/>
  </dataFields>
  <formats count="3">
    <format dxfId="43">
      <pivotArea outline="0" collapsedLevelsAreSubtotals="1" fieldPosition="0"/>
    </format>
    <format dxfId="42">
      <pivotArea grandRow="1" outline="0" collapsedLevelsAreSubtotals="1" fieldPosition="0"/>
    </format>
    <format dxfId="41">
      <pivotArea collapsedLevelsAreSubtotals="1" fieldPosition="0">
        <references count="1">
          <reference field="3" count="0"/>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TimesLastYear"/>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B4967EB-0E53-456A-8FAD-9286F2EF9A88}" name="Attrition Count" cacheId="28" applyNumberFormats="0" applyBorderFormats="0" applyFontFormats="0" applyPatternFormats="0" applyAlignmentFormats="0" applyWidthHeightFormats="1" dataCaption="Values" tag="fa445bc0-f9a4-40d5-b293-5e28cb98006f" updatedVersion="8" minRefreshableVersion="3" useAutoFormatting="1" subtotalHiddenItems="1" itemPrintTitles="1" createdVersion="8" indent="0" outline="1" outlineData="1" multipleFieldFilters="0">
  <location ref="R3:R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ttrition Count" fld="0" subtotal="count" baseField="0" baseItem="0" numFmtId="164"/>
  </dataFields>
  <formats count="3">
    <format dxfId="46">
      <pivotArea type="all" dataOnly="0" outline="0" fieldPosition="0"/>
    </format>
    <format dxfId="45">
      <pivotArea outline="0" collapsedLevelsAreSubtotals="1" fieldPosition="0"/>
    </format>
    <format dxfId="44">
      <pivotArea dataOnly="0" labelOnly="1" outline="0" axis="axisValues"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ttrition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9597EC7-AAE5-4DE7-B1AF-8B341E797983}" name="OverTime Rate by Job Role" cacheId="10" applyNumberFormats="0" applyBorderFormats="0" applyFontFormats="0" applyPatternFormats="0" applyAlignmentFormats="0" applyWidthHeightFormats="1" dataCaption="Values" tag="a4fe5189-bb77-4aeb-9f48-c3f900053c3b" updatedVersion="8" minRefreshableVersion="3" useAutoFormatting="1" subtotalHiddenItems="1" itemPrintTitles="1" createdVersion="8" indent="0" outline="1" outlineData="1" multipleFieldFilters="0" chartFormat="25">
  <location ref="I57:J67" firstHeaderRow="1" firstDataRow="1" firstDataCol="1"/>
  <pivotFields count="4">
    <pivotField allDrilled="1" subtotalTop="0" showAll="0" sortType="descending" defaultSubtotal="0" defaultAttributeDrillState="1">
      <items count="5">
        <item x="4"/>
        <item x="3"/>
        <item x="2"/>
        <item x="1"/>
        <item x="0"/>
      </items>
    </pivotField>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v="2"/>
    </i>
    <i>
      <x v="1"/>
    </i>
    <i>
      <x v="3"/>
    </i>
    <i>
      <x v="4"/>
    </i>
    <i>
      <x/>
    </i>
    <i>
      <x v="5"/>
    </i>
    <i>
      <x v="7"/>
    </i>
    <i>
      <x v="8"/>
    </i>
    <i>
      <x v="6"/>
    </i>
    <i t="grand">
      <x/>
    </i>
  </rowItems>
  <colItems count="1">
    <i/>
  </colItems>
  <dataFields count="1">
    <dataField fld="2" subtotal="count" baseField="0" baseItem="0" numFmtId="167"/>
  </dataFields>
  <formats count="6">
    <format dxfId="52">
      <pivotArea outline="0" collapsedLevelsAreSubtotals="1" fieldPosition="0"/>
    </format>
    <format dxfId="51">
      <pivotArea grandRow="1" outline="0" collapsedLevelsAreSubtotals="1" fieldPosition="0"/>
    </format>
    <format dxfId="50">
      <pivotArea collapsedLevelsAreSubtotals="1" fieldPosition="0">
        <references count="1">
          <reference field="1" count="0"/>
        </references>
      </pivotArea>
    </format>
    <format dxfId="49">
      <pivotArea outline="0" collapsedLevelsAreSubtotals="1" fieldPosition="0">
        <references count="1">
          <reference field="4294967294" count="1" selected="0">
            <x v="0"/>
          </reference>
        </references>
      </pivotArea>
    </format>
    <format dxfId="48">
      <pivotArea collapsedLevelsAreSubtotals="1" fieldPosition="0">
        <references count="2">
          <reference field="4294967294" count="1" selected="0">
            <x v="0"/>
          </reference>
          <reference field="1" count="0"/>
        </references>
      </pivotArea>
    </format>
    <format dxfId="47">
      <pivotArea field="1" grandRow="1" outline="0" collapsedLevelsAreSubtotals="1" axis="axisRow" fieldPosition="0">
        <references count="1">
          <reference field="4294967294" count="1" selected="0">
            <x v="0"/>
          </reference>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TimesLastYear"/>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caption="Average of OverTime num"/>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48F2E2C-3E4C-488C-B089-E9F2C54D6BA8}" name="Avg Merit Increase" cacheId="31" applyNumberFormats="0" applyBorderFormats="0" applyFontFormats="0" applyPatternFormats="0" applyAlignmentFormats="0" applyWidthHeightFormats="1" dataCaption="Values" tag="c30fd6fe-38c4-4092-8bb4-25e297663602" updatedVersion="8" minRefreshableVersion="3" useAutoFormatting="1" subtotalHiddenItems="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Merit Increase" fld="0" subtotal="count" baseField="0" baseItem="0" numFmtId="164"/>
  </dataFields>
  <formats count="3">
    <format dxfId="55">
      <pivotArea type="all" dataOnly="0" outline="0" fieldPosition="0"/>
    </format>
    <format dxfId="54">
      <pivotArea outline="0" collapsedLevelsAreSubtotals="1" fieldPosition="0"/>
    </format>
    <format dxfId="53">
      <pivotArea dataOnly="0" labelOnly="1" outline="0" axis="axisValues"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Merit Increas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62907C3-F7F0-4EB9-8CE5-8CAD44AA9235}" name="Attrition Rate" cacheId="30" applyNumberFormats="0" applyBorderFormats="0" applyFontFormats="0" applyPatternFormats="0" applyAlignmentFormats="0" applyWidthHeightFormats="1" dataCaption="Values" tag="df6f4572-5312-4688-926a-3f1d688e76bd" updatedVersion="8" minRefreshableVersion="3" useAutoFormatting="1" subtotalHiddenItems="1" itemPrintTitles="1" createdVersion="8" indent="0" outline="1" outlineData="1" multipleFieldFilters="0">
  <location ref="R6:R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56">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D65E980-3CAA-4E4E-8FD6-48B7A74514F2}" name="Headcount by Salary Range" cacheId="8" dataOnRows="1" applyNumberFormats="0" applyBorderFormats="0" applyFontFormats="0" applyPatternFormats="0" applyAlignmentFormats="0" applyWidthHeightFormats="1" dataCaption="Values" tag="3216df23-d8b6-41ad-b15a-f7f5dd9e153f" updatedVersion="8" minRefreshableVersion="3" useAutoFormatting="1" subtotalHiddenItems="1" itemPrintTitles="1" createdVersion="8" indent="0" showEmptyRow="1" outline="1" outlineData="1" multipleFieldFilters="0" chartFormat="27">
  <location ref="A40:B4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alarySlab" fld="1" subtotal="count" baseField="0" baseItem="0"/>
  </dataFields>
  <formats count="1">
    <format dxfId="57">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caption="Count of EmployeeNumber"/>
    <pivotHierarchy dragToData="1"/>
    <pivotHierarchy dragToData="1"/>
    <pivotHierarchy dragToData="1" caption="Count of Daily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48A1A1C-EF02-420D-98C9-9222A8010EAD}" name="Avg Years Since Last Promotion by Job Role" cacheId="11" applyNumberFormats="0" applyBorderFormats="0" applyFontFormats="0" applyPatternFormats="0" applyAlignmentFormats="0" applyWidthHeightFormats="1" dataCaption="Values" tag="08cd0ad6-a64f-466c-9007-4ed7d4a3e797" updatedVersion="8" minRefreshableVersion="3" useAutoFormatting="1" subtotalHiddenItems="1" itemPrintTitles="1" createdVersion="8" indent="0" outline="1" outlineData="1" multipleFieldFilters="0" chartFormat="28">
  <location ref="I44:J54" firstHeaderRow="1" firstDataRow="1" firstDataCol="1"/>
  <pivotFields count="4">
    <pivotField allDrilled="1" subtotalTop="0" showAll="0" sortType="descending" defaultSubtotal="0" defaultAttributeDrillState="1">
      <items count="5">
        <item x="4"/>
        <item x="3"/>
        <item x="2"/>
        <item x="1"/>
        <item x="0"/>
      </items>
    </pivotField>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v="8"/>
    </i>
    <i>
      <x v="1"/>
    </i>
    <i>
      <x v="2"/>
    </i>
    <i>
      <x v="6"/>
    </i>
    <i>
      <x v="4"/>
    </i>
    <i>
      <x v="7"/>
    </i>
    <i>
      <x/>
    </i>
    <i>
      <x v="5"/>
    </i>
    <i>
      <x v="3"/>
    </i>
    <i t="grand">
      <x/>
    </i>
  </rowItems>
  <colItems count="1">
    <i/>
  </colItems>
  <dataFields count="1">
    <dataField fld="2" subtotal="count" baseField="0" baseItem="0"/>
  </dataFields>
  <formats count="4">
    <format dxfId="61">
      <pivotArea grandRow="1" outline="0" collapsedLevelsAreSubtotals="1" fieldPosition="0"/>
    </format>
    <format dxfId="60">
      <pivotArea collapsedLevelsAreSubtotals="1" fieldPosition="0">
        <references count="1">
          <reference field="1" count="0"/>
        </references>
      </pivotArea>
    </format>
    <format dxfId="59">
      <pivotArea field="1" type="button" dataOnly="0" labelOnly="1" outline="0" axis="axisRow" fieldPosition="0"/>
    </format>
    <format dxfId="58">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TimesLastYear"/>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DC1C05F-AECE-4C94-83B4-443C1FA0C69D}" name="Headcount Per JopRole" cacheId="18" dataOnRows="1" applyNumberFormats="0" applyBorderFormats="0" applyFontFormats="0" applyPatternFormats="0" applyAlignmentFormats="0" applyWidthHeightFormats="1" dataCaption="Values" tag="ce5a99d6-8134-4d88-85a7-d90c686c2091" updatedVersion="8" minRefreshableVersion="3" useAutoFormatting="1" subtotalHiddenItems="1" itemPrintTitles="1" createdVersion="8" indent="0" showEmptyRow="1" outline="1" outlineData="1" multipleFieldFilters="0" chartFormat="16">
  <location ref="I70:J80"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EmployeeNum" fld="1" subtotal="count" baseField="0" baseItem="0"/>
  </dataFields>
  <formats count="1">
    <format dxfId="62">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caption="Count of EmployeeNum"/>
    <pivotHierarchy dragToData="1"/>
    <pivotHierarchy dragToData="1"/>
    <pivotHierarchy dragToData="1" caption="Count of Daily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3546950-FF30-4519-A96A-CC0F774EEDF2}" name="Attrition Rate by Salary Hike" cacheId="2" dataOnRows="1" applyNumberFormats="0" applyBorderFormats="0" applyFontFormats="0" applyPatternFormats="0" applyAlignmentFormats="0" applyWidthHeightFormats="1" dataCaption="Values" tag="4bafa1a7-2fca-4d46-ac05-fd2847439f14" updatedVersion="8" minRefreshableVersion="3" useAutoFormatting="1" subtotalHiddenItems="1" itemPrintTitles="1" createdVersion="8" indent="0" showEmptyRow="1" outline="1" outlineData="1" multipleFieldFilters="0" chartFormat="22">
  <location ref="Q55:R60"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7"/>
  </dataFields>
  <formats count="1">
    <format dxfId="63">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caption="Count of EmployeeNumber"/>
    <pivotHierarchy dragToData="1"/>
    <pivotHierarchy dragToData="1"/>
    <pivotHierarchy dragToData="1" caption="Count of Daily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WorkingYears"/>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30666EA-AAB8-4A35-BF2C-74DD01425D86}" name="Headcount By Gender" cacheId="16" applyNumberFormats="0" applyBorderFormats="0" applyFontFormats="0" applyPatternFormats="0" applyAlignmentFormats="0" applyWidthHeightFormats="1" dataCaption="Values" tag="5f0e6adf-3acb-4563-baec-ad4d8c2f22b7" updatedVersion="8" minRefreshableVersion="3" useAutoFormatting="1" subtotalHiddenItems="1" itemPrintTitles="1" createdVersion="8" indent="0" outline="1" outlineData="1" multipleFieldFilters="0" chartFormat="26">
  <location ref="A18:B2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ofEmpNum" fld="1" subtotal="count" baseField="0" baseItem="0"/>
  </dataFields>
  <formats count="1">
    <format dxfId="64">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EE7B303-410D-4943-9649-B474C0E21EC4}" name="PivotTable14" cacheId="5" applyNumberFormats="0" applyBorderFormats="0" applyFontFormats="0" applyPatternFormats="0" applyAlignmentFormats="0" applyWidthHeightFormats="1" dataCaption="Values" tag="52cf882e-2a62-4cb6-9a93-2e3be359821a" updatedVersion="8" minRefreshableVersion="3" useAutoFormatting="1" subtotalHiddenItems="1" itemPrintTitles="1" createdVersion="8" indent="0" outline="1" outlineData="1" multipleFieldFilters="0" chartFormat="20">
  <location ref="A56:B66" firstHeaderRow="1" firstDataRow="1" firstDataCol="1"/>
  <pivotFields count="4">
    <pivotField allDrilled="1" subtotalTop="0" showAll="0" sortType="descending" defaultSubtotal="0" defaultAttributeDrillState="1">
      <items count="5">
        <item x="4"/>
        <item x="3"/>
        <item x="2"/>
        <item x="1"/>
        <item x="0"/>
      </items>
    </pivotField>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5"/>
    </i>
    <i>
      <x v="3"/>
    </i>
    <i>
      <x/>
    </i>
    <i>
      <x v="4"/>
    </i>
    <i>
      <x v="6"/>
    </i>
    <i>
      <x v="7"/>
    </i>
    <i>
      <x v="1"/>
    </i>
    <i>
      <x v="2"/>
    </i>
    <i>
      <x v="8"/>
    </i>
    <i t="grand">
      <x/>
    </i>
  </rowItems>
  <colItems count="1">
    <i/>
  </colItems>
  <dataFields count="1">
    <dataField fld="1" subtotal="count" baseField="0" baseItem="0"/>
  </dataFields>
  <formats count="3">
    <format dxfId="67">
      <pivotArea outline="0" collapsedLevelsAreSubtotals="1" fieldPosition="0"/>
    </format>
    <format dxfId="66">
      <pivotArea grandRow="1" outline="0" collapsedLevelsAreSubtotals="1" fieldPosition="0"/>
    </format>
    <format dxfId="65">
      <pivotArea collapsedLevelsAreSubtotals="1" fieldPosition="0">
        <references count="1">
          <reference field="2" count="0"/>
        </references>
      </pivotArea>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TimesLastYear"/>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4BCC651-2BFE-45A9-9D00-079E30F2CF66}" name="Retention Rate" cacheId="22" applyNumberFormats="0" applyBorderFormats="0" applyFontFormats="0" applyPatternFormats="0" applyAlignmentFormats="0" applyWidthHeightFormats="1" dataCaption="Values" tag="c709f886-bb04-4de9-900a-89a962d4824e" updatedVersion="8" minRefreshableVersion="3" useAutoFormatting="1" subtotalHiddenItems="1" itemPrintTitles="1" createdVersion="8" indent="0" outline="1" outlineData="1" multipleFieldFilters="0">
  <location ref="B12:B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68">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068F0BF-31C7-4EC7-A604-DA9D19CE0423}" name="Headcount by Tenure" cacheId="3" dataOnRows="1" applyNumberFormats="0" applyBorderFormats="0" applyFontFormats="0" applyPatternFormats="0" applyAlignmentFormats="0" applyWidthHeightFormats="1" dataCaption="Values" tag="be28719a-679d-42c3-bef4-5a2cfe699b7b" updatedVersion="8" minRefreshableVersion="3" useAutoFormatting="1" subtotalHiddenItems="1" itemPrintTitles="1" createdVersion="8" indent="0" showEmptyRow="1" outline="1" outlineData="1" multipleFieldFilters="0" chartFormat="16">
  <location ref="A48:B53"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TotalWorkingYears" fld="1" subtotal="count" baseField="0" baseItem="0"/>
  </dataFields>
  <formats count="1">
    <format dxfId="69">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caption="Count of EmployeeNumber"/>
    <pivotHierarchy dragToData="1"/>
    <pivotHierarchy dragToData="1"/>
    <pivotHierarchy dragToData="1" caption="Count of Daily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WorkingYears"/>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A592130-952D-403B-BDF6-8B82987ADEDE}" name="Attrition Rate By Gender" cacheId="7" applyNumberFormats="0" applyBorderFormats="0" applyFontFormats="0" applyPatternFormats="0" applyAlignmentFormats="0" applyWidthHeightFormats="1" dataCaption="Values" tag="e77614a1-081c-4460-b9ab-7f8115a60d72" updatedVersion="8" minRefreshableVersion="3" useAutoFormatting="1" subtotalHiddenItems="1" itemPrintTitles="1" createdVersion="8" indent="0" outline="1" outlineData="1" multipleFieldFilters="0" chartFormat="28">
  <location ref="Q18:R21" firstHeaderRow="1" firstDataRow="1" firstDataCol="1"/>
  <pivotFields count="5">
    <pivotField allDrilled="1" subtotalTop="0" showAll="0" sortType="descending" defaultSubtotal="0" defaultAttributeDrillState="1">
      <items count="5">
        <item x="4"/>
        <item x="3"/>
        <item x="2"/>
        <item x="1"/>
        <item x="0"/>
      </items>
    </pivotField>
    <pivotField dataField="1" subtotalTop="0" showAll="0" defaultSubtotal="0"/>
    <pivotField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fld="1" subtotal="count" baseField="0" baseItem="0"/>
  </dataFields>
  <formats count="3">
    <format dxfId="72">
      <pivotArea outline="0" collapsedLevelsAreSubtotals="1" fieldPosition="0"/>
    </format>
    <format dxfId="71">
      <pivotArea grandRow="1" outline="0" collapsedLevelsAreSubtotals="1" fieldPosition="0"/>
    </format>
    <format dxfId="70">
      <pivotArea collapsedLevelsAreSubtotals="1" fieldPosition="0">
        <references count="1">
          <reference field="3" count="0"/>
        </references>
      </pivotArea>
    </format>
  </formats>
  <chartFormats count="3">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3" count="1" selected="0">
            <x v="0"/>
          </reference>
        </references>
      </pivotArea>
    </chartFormat>
    <chartFormat chart="23" format="8">
      <pivotArea type="data" outline="0" fieldPosition="0">
        <references count="2">
          <reference field="4294967294" count="1" selected="0">
            <x v="0"/>
          </reference>
          <reference field="3" count="1" selected="0">
            <x v="1"/>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TimesLastYear"/>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2177542-8FBD-4F49-8CD5-C75466A136C7}" name="Attrition Rate by Stock Option Level" cacheId="0" dataOnRows="1" applyNumberFormats="0" applyBorderFormats="0" applyFontFormats="0" applyPatternFormats="0" applyAlignmentFormats="0" applyWidthHeightFormats="1" dataCaption="Values" tag="8905ca4c-87b0-4a77-a8a6-2bd6368049d9" updatedVersion="8" minRefreshableVersion="3" useAutoFormatting="1" subtotalHiddenItems="1" itemPrintTitles="1" createdVersion="8" indent="0" showEmptyRow="1" outline="1" outlineData="1" multipleFieldFilters="0" chartFormat="23">
  <location ref="Q70:R75" firstHeaderRow="1" firstDataRow="1" firstDataCol="1"/>
  <pivotFields count="4">
    <pivotField dataField="1" subtotalTop="0" showAll="0" defaultSubtotal="0"/>
    <pivotField allDrilled="1" subtotalTop="0" showAll="0" sortType="descending" defaultSubtotal="0" defaultAttributeDrillState="1">
      <items count="3">
        <item x="2"/>
        <item x="1"/>
        <item x="0"/>
      </items>
    </pivotField>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0" subtotal="count" baseField="0" baseItem="0" numFmtId="167"/>
  </dataFields>
  <formats count="1">
    <format dxfId="73">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ofEmpNum"/>
    <pivotHierarchy dragToData="1"/>
    <pivotHierarchy dragToData="1" caption="Count of EmployeeNumber"/>
    <pivotHierarchy dragToData="1"/>
    <pivotHierarchy dragToData="1"/>
    <pivotHierarchy dragToData="1" caption="Count of Daily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WorkingYears"/>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FCCA2ED-D6ED-4AC3-9D8A-9D59C1D0CB2C}" name="Avg Training Times" cacheId="14" applyNumberFormats="0" applyBorderFormats="0" applyFontFormats="0" applyPatternFormats="0" applyAlignmentFormats="0" applyWidthHeightFormats="1" dataCaption="Values" tag="dd378312-ef48-4ccf-b2cb-d6fd99374945" updatedVersion="8" minRefreshableVersion="3" useAutoFormatting="1" subtotalHiddenItems="1"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3">
    <format dxfId="76">
      <pivotArea type="all" dataOnly="0" outline="0" fieldPosition="0"/>
    </format>
    <format dxfId="75">
      <pivotArea outline="0" collapsedLevelsAreSubtotals="1" fieldPosition="0"/>
    </format>
    <format dxfId="74">
      <pivotArea dataOnly="0" labelOnly="1" outline="0" axis="axisValues"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_Emp]"/>
        <x15:activeTabTopLevelEntity name="[Dim EducationFiel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CCFE991-E8CB-4CB9-9D16-BD1E80F52219}" name="Total Headcount" cacheId="17" applyNumberFormats="0" applyBorderFormats="0" applyFontFormats="0" applyPatternFormats="0" applyAlignmentFormats="0" applyWidthHeightFormats="1" dataCaption="Values" tag="89a817f5-6c4a-4572-9f16-96d4eaa87030" updatedVersion="8" minRefreshableVersion="3" useAutoFormatting="1" subtotalHiddenItems="1" itemPrintTitles="1" createdVersion="8" indent="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Headcount" fld="0" subtotal="count" baseField="0" baseItem="0" numFmtId="164"/>
  </dataFields>
  <formats count="1">
    <format dxfId="77">
      <pivotArea outline="0" collapsedLevelsAreSubtotals="1"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Head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epartment]"/>
        <x15:activeTabTopLevelEntity name="[Dim Education]"/>
        <x15:activeTabTopLevelEntity name="[Dim JobRole]"/>
        <x15:activeTabTopLevelEntity name="[Dim_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20F4B75-3BE1-4BF2-B9B3-E0C947A23FC7}" name="Avg Tenure with Manager" cacheId="29" applyNumberFormats="0" applyBorderFormats="0" applyFontFormats="0" applyPatternFormats="0" applyAlignmentFormats="0" applyWidthHeightFormats="1" dataCaption="Values" tag="755b8da2-2c2e-4f14-a39c-c74c89cf6230" updatedVersion="8" minRefreshableVersion="3" useAutoFormatting="1" subtotalHiddenItems="1" itemPrintTitles="1" createdVersion="8" indent="0" outline="1" outlineData="1" multipleFieldFilters="0">
  <location ref="R12:R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Tenure with Manager" fld="0" subtotal="count" baseField="0" baseItem="0"/>
  </dataFields>
  <formats count="3">
    <format dxfId="80">
      <pivotArea type="all" dataOnly="0" outline="0" fieldPosition="0"/>
    </format>
    <format dxfId="79">
      <pivotArea outline="0" collapsedLevelsAreSubtotals="1" fieldPosition="0"/>
    </format>
    <format dxfId="78">
      <pivotArea dataOnly="0" labelOnly="1" outline="0" axis="axisValues" fieldPosition="0"/>
    </format>
  </formats>
  <pivotHierarchies count="10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Tenure with Manag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029CB5C8-E53D-4A59-9E10-EEA75C120AFF}" autoFormatId="16" applyNumberFormats="0" applyBorderFormats="0" applyFontFormats="0" applyPatternFormats="0" applyAlignmentFormats="0" applyWidthHeightFormats="0">
  <queryTableRefresh nextId="15">
    <queryTableFields count="13">
      <queryTableField id="1" name="EmployeeNumber" tableColumnId="1"/>
      <queryTableField id="2" name="EmpID" tableColumnId="2"/>
      <queryTableField id="3" name="Age" tableColumnId="3"/>
      <queryTableField id="4" name="AgeGroup" tableColumnId="4"/>
      <queryTableField id="5" name="Attrition" tableColumnId="5"/>
      <queryTableField id="12" name="Attrition num" tableColumnId="12"/>
      <queryTableField id="6" name="BusinessTravel" tableColumnId="6"/>
      <queryTableField id="7" name="DistanceFromHome" tableColumnId="7"/>
      <queryTableField id="8" name="DistanceFromHome Category" tableColumnId="8"/>
      <queryTableField id="9" name="Gender" tableColumnId="9"/>
      <queryTableField id="10" name="MaritalStatus" tableColumnId="10"/>
      <queryTableField id="11" name="OverTime" tableColumnId="11"/>
      <queryTableField id="13" name="OverTime num"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8BB1378-147B-46E5-ADD6-CD2BA2EEEB5C}" sourceName="[Dim Department].[Department]">
  <pivotTables>
    <pivotTable tabId="1" name="Total Headcount"/>
    <pivotTable tabId="1" name="Headcount By Gender"/>
    <pivotTable tabId="1" name="Headcount By Age"/>
    <pivotTable tabId="1" name="Headcount Per Departments"/>
    <pivotTable tabId="1" name="Headcount Per JopRole"/>
    <pivotTable tabId="1" name="Avg Training Times by Job Role"/>
    <pivotTable tabId="1" name="Avg Salary &amp; Job Satisfaction by Job Role"/>
    <pivotTable tabId="1" name="Attrition Rate by Salary Range "/>
    <pivotTable tabId="1" name="Avg Years Since Last Promotion by Job Role"/>
    <pivotTable tabId="1" name="OverTime Rate by Job Role"/>
    <pivotTable tabId="1" name="Attrition Rate  by Distance"/>
    <pivotTable tabId="1" name="Headcount by Salary Range"/>
    <pivotTable tabId="1" name="Attrition Rate By Gender"/>
    <pivotTable tabId="1" name="Attrition Rate By Age Group"/>
    <pivotTable tabId="1" name="PivotTable14"/>
    <pivotTable tabId="1" name="Headcount &amp; Attrition Rate by Years with Manager"/>
    <pivotTable tabId="1" name="Headcount by Tenure"/>
    <pivotTable tabId="1" name="Attrition Rate by Salary Hike"/>
    <pivotTable tabId="1" name="Attrition Rate by MaritalStatus"/>
    <pivotTable tabId="1" name="Attrition Rate by Stock Option Level"/>
    <pivotTable tabId="1" name="Attrition Count"/>
    <pivotTable tabId="1" name="Attrition Rate"/>
    <pivotTable tabId="1" name="Avg Job Satisfaction Score"/>
    <pivotTable tabId="1" name="Avg Merit Increase"/>
    <pivotTable tabId="1" name="Avg Monthly Salary"/>
    <pivotTable tabId="1" name="Avg Tenure"/>
    <pivotTable tabId="1" name="Avg Tenure with Manager"/>
    <pivotTable tabId="1" name="Avg Training Times"/>
    <pivotTable tabId="1" name="Avg WLB Score"/>
    <pivotTable tabId="1" name="Avg Years Since Last Promotion"/>
    <pivotTable tabId="1" name="OverTime Rate"/>
    <pivotTable tabId="1" name="Retention Rate"/>
    <pivotTable tabId="1" name="PivotTable50"/>
    <pivotTable tabId="1" name="PivotTable51"/>
  </pivotTables>
  <data>
    <olap pivotCacheId="1260962535">
      <levels count="2">
        <level uniqueName="[Dim Department].[Department].[(All)]" sourceCaption="(All)" count="0"/>
        <level uniqueName="[Dim Department].[Department].[Department]" sourceCaption="Department" count="3">
          <ranges>
            <range startItem="0">
              <i n="[Dim Department].[Department].&amp;[Human Resources]" c="Human Resources"/>
              <i n="[Dim Department].[Department].&amp;[Research &amp; Development]" c="Research &amp; Development"/>
              <i n="[Dim Department].[Department].&amp;[Sales]" c="Sales"/>
            </range>
          </ranges>
        </level>
      </levels>
      <selections count="1">
        <selection n="[Dim Department].[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95FCFEB-2EC6-4BAD-96D9-B66309E9C080}" sourceName="[Dim_Emp].[Gender]">
  <pivotTables>
    <pivotTable tabId="1" name="Total Headcount"/>
    <pivotTable tabId="1" name="Headcount By Gender"/>
    <pivotTable tabId="1" name="Headcount By Age"/>
    <pivotTable tabId="1" name="Headcount Per Departments"/>
    <pivotTable tabId="1" name="Headcount Per JopRole"/>
    <pivotTable tabId="1" name="Avg Training Times by Job Role"/>
    <pivotTable tabId="1" name="Avg Salary &amp; Job Satisfaction by Job Role"/>
    <pivotTable tabId="1" name="Attrition Rate by Salary Range "/>
    <pivotTable tabId="1" name="Avg Years Since Last Promotion by Job Role"/>
    <pivotTable tabId="1" name="OverTime Rate by Job Role"/>
    <pivotTable tabId="1" name="Attrition Rate  by Distance"/>
    <pivotTable tabId="1" name="Headcount by Salary Range"/>
    <pivotTable tabId="1" name="Attrition Rate By Gender"/>
    <pivotTable tabId="1" name="Attrition Rate By Age Group"/>
    <pivotTable tabId="1" name="PivotTable14"/>
    <pivotTable tabId="1" name="Headcount &amp; Attrition Rate by Years with Manager"/>
    <pivotTable tabId="1" name="Headcount by Tenure"/>
    <pivotTable tabId="1" name="Attrition Rate by Salary Hike"/>
    <pivotTable tabId="1" name="Attrition Rate by MaritalStatus"/>
    <pivotTable tabId="1" name="Attrition Rate by Stock Option Level"/>
    <pivotTable tabId="1" name="Attrition Count"/>
    <pivotTable tabId="1" name="Attrition Rate"/>
    <pivotTable tabId="1" name="Avg Job Satisfaction Score"/>
    <pivotTable tabId="1" name="Avg Merit Increase"/>
    <pivotTable tabId="1" name="Avg Monthly Salary"/>
    <pivotTable tabId="1" name="Avg Tenure"/>
    <pivotTable tabId="1" name="Avg Tenure with Manager"/>
    <pivotTable tabId="1" name="Avg Training Times"/>
    <pivotTable tabId="1" name="Avg WLB Score"/>
    <pivotTable tabId="1" name="Avg Years Since Last Promotion"/>
    <pivotTable tabId="1" name="OverTime Rate"/>
    <pivotTable tabId="1" name="Retention Rate"/>
    <pivotTable tabId="1" name="PivotTable50"/>
    <pivotTable tabId="1" name="PivotTable51"/>
  </pivotTables>
  <data>
    <olap pivotCacheId="1260962535">
      <levels count="2">
        <level uniqueName="[Dim_Emp].[Gender].[(All)]" sourceCaption="(All)" count="0"/>
        <level uniqueName="[Dim_Emp].[Gender].[Gender]" sourceCaption="Gender" count="2">
          <ranges>
            <range startItem="0">
              <i n="[Dim_Emp].[Gender].&amp;[Female]" c="Female"/>
              <i n="[Dim_Emp].[Gender].&amp;[Male]" c="Male"/>
            </range>
          </ranges>
        </level>
      </levels>
      <selections count="1">
        <selection n="[Dim_Emp].[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07D39077-4477-47A5-949D-D75801B9D1A6}" sourceName="[Dim_Emp].[AgeGroup]">
  <pivotTables>
    <pivotTable tabId="1" name="Attrition Count"/>
    <pivotTable tabId="1" name="Attrition Rate"/>
    <pivotTable tabId="1" name="Attrition Rate  by Distance"/>
    <pivotTable tabId="1" name="Attrition Rate By Age Group"/>
    <pivotTable tabId="1" name="Attrition Rate By Gender"/>
    <pivotTable tabId="1" name="Attrition Rate by MaritalStatus"/>
    <pivotTable tabId="1" name="Attrition Rate by Salary Hike"/>
    <pivotTable tabId="1" name="Attrition Rate by Salary Range "/>
    <pivotTable tabId="1" name="Attrition Rate by Stock Option Level"/>
    <pivotTable tabId="1" name="Avg Job Satisfaction Score"/>
    <pivotTable tabId="1" name="Avg Merit Increase"/>
    <pivotTable tabId="1" name="Avg Monthly Salary"/>
    <pivotTable tabId="1" name="Avg Salary &amp; Job Satisfaction by Job Role"/>
    <pivotTable tabId="1" name="Avg Tenure"/>
    <pivotTable tabId="1" name="Avg Tenure with Manager"/>
    <pivotTable tabId="1" name="Avg Training Times"/>
    <pivotTable tabId="1" name="Avg Training Times by Job Role"/>
    <pivotTable tabId="1" name="Avg WLB Score"/>
    <pivotTable tabId="1" name="Avg Years Since Last Promotion"/>
    <pivotTable tabId="1" name="Avg Years Since Last Promotion by Job Role"/>
    <pivotTable tabId="1" name="Headcount &amp; Attrition Rate by Years with Manager"/>
    <pivotTable tabId="1" name="Headcount By Age"/>
    <pivotTable tabId="1" name="Headcount By Gender"/>
    <pivotTable tabId="1" name="Headcount by Salary Range"/>
    <pivotTable tabId="1" name="Headcount by Tenure"/>
    <pivotTable tabId="1" name="Headcount Per Departments"/>
    <pivotTable tabId="1" name="Headcount Per JopRole"/>
    <pivotTable tabId="1" name="OverTime Rate"/>
    <pivotTable tabId="1" name="OverTime Rate by Job Role"/>
    <pivotTable tabId="1" name="PivotTable14"/>
    <pivotTable tabId="1" name="Retention Rate"/>
    <pivotTable tabId="1" name="Total Headcount"/>
    <pivotTable tabId="1" name="PivotTable50"/>
    <pivotTable tabId="1" name="PivotTable51"/>
  </pivotTables>
  <data>
    <olap pivotCacheId="278970251">
      <levels count="2">
        <level uniqueName="[Dim_Emp].[AgeGroup].[(All)]" sourceCaption="(All)" count="0"/>
        <level uniqueName="[Dim_Emp].[AgeGroup].[AgeGroup]" sourceCaption="AgeGroup" count="5">
          <ranges>
            <range startItem="0">
              <i n="[Dim_Emp].[AgeGroup].&amp;[18-25]" c="18-25"/>
              <i n="[Dim_Emp].[AgeGroup].&amp;[26-35]" c="26-35"/>
              <i n="[Dim_Emp].[AgeGroup].&amp;[36-45]" c="36-45"/>
              <i n="[Dim_Emp].[AgeGroup].&amp;[46-55]" c="46-55"/>
              <i n="[Dim_Emp].[AgeGroup].&amp;[55+]" c="55+"/>
            </range>
          </ranges>
        </level>
      </levels>
      <selections count="1">
        <selection n="[Dim_Emp].[Age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A14D656-6A78-4190-AC39-67553EAE1181}" sourceName="[Dim JobRole].[JobRole]">
  <pivotTables>
    <pivotTable tabId="1" name="Headcount &amp; Attrition Rate by Years with Manager"/>
  </pivotTables>
  <data>
    <olap pivotCacheId="1016231898">
      <levels count="2">
        <level uniqueName="[Dim JobRole].[JobRole].[(All)]" sourceCaption="(All)" count="0"/>
        <level uniqueName="[Dim JobRole].[JobRole].[JobRole]" sourceCaption="JobRole" count="9">
          <ranges>
            <range startItem="0">
              <i n="[Dim JobRole].[JobRole].&amp;[Healthcare Representative]" c="Healthcare Representative"/>
              <i n="[Dim JobRole].[JobRole].&amp;[Human Resources]" c="Human Resources"/>
              <i n="[Dim JobRole].[JobRole].&amp;[Laboratory Technician]" c="Laboratory Technician"/>
              <i n="[Dim JobRole].[JobRole].&amp;[Manager]" c="Manager"/>
              <i n="[Dim JobRole].[JobRole].&amp;[Manufacturing Director]" c="Manufacturing Director"/>
              <i n="[Dim JobRole].[JobRole].&amp;[Research Director]" c="Research Director"/>
              <i n="[Dim JobRole].[JobRole].&amp;[Research Scientist]" c="Research Scientist"/>
              <i n="[Dim JobRole].[JobRole].&amp;[Sales Executive]" c="Sales Executive"/>
              <i n="[Dim JobRole].[JobRole].&amp;[Sales Representative]" c="Sales Representative"/>
            </range>
          </ranges>
        </level>
      </levels>
      <selections count="1">
        <selection n="[Dim JobRole].[JobRol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1BAD8AA7-28ED-41FC-8731-73526456A66F}" sourceName="[Dim_Emp].[OverTime]">
  <pivotTables>
    <pivotTable tabId="1" name="Headcount &amp; Attrition Rate by Years with Manager"/>
    <pivotTable tabId="1" name="Attrition Count"/>
    <pivotTable tabId="1" name="Attrition Rate"/>
    <pivotTable tabId="1" name="Attrition Rate  by Distance"/>
    <pivotTable tabId="1" name="Attrition Rate By Age Group"/>
    <pivotTable tabId="1" name="Attrition Rate By Gender"/>
    <pivotTable tabId="1" name="Attrition Rate by MaritalStatus"/>
    <pivotTable tabId="1" name="Attrition Rate by Salary Hike"/>
    <pivotTable tabId="1" name="Attrition Rate by Salary Range "/>
    <pivotTable tabId="1" name="Attrition Rate by Stock Option Level"/>
    <pivotTable tabId="1" name="Avg Job Satisfaction Score"/>
    <pivotTable tabId="1" name="Avg Merit Increase"/>
    <pivotTable tabId="1" name="Avg Monthly Salary"/>
    <pivotTable tabId="1" name="Avg Salary &amp; Job Satisfaction by Job Role"/>
    <pivotTable tabId="1" name="Avg Tenure"/>
    <pivotTable tabId="1" name="Avg Tenure with Manager"/>
    <pivotTable tabId="1" name="Avg Training Times"/>
    <pivotTable tabId="1" name="Avg Training Times by Job Role"/>
    <pivotTable tabId="1" name="Avg WLB Score"/>
    <pivotTable tabId="1" name="Avg Years Since Last Promotion"/>
    <pivotTable tabId="1" name="Avg Years Since Last Promotion by Job Role"/>
    <pivotTable tabId="1" name="Headcount By Age"/>
    <pivotTable tabId="1" name="Headcount By Gender"/>
    <pivotTable tabId="1" name="Headcount by Salary Range"/>
    <pivotTable tabId="1" name="Headcount by Tenure"/>
    <pivotTable tabId="1" name="Headcount Per Departments"/>
    <pivotTable tabId="1" name="Headcount Per JopRole"/>
    <pivotTable tabId="1" name="OverTime Rate"/>
    <pivotTable tabId="1" name="OverTime Rate by Job Role"/>
    <pivotTable tabId="1" name="PivotTable14"/>
    <pivotTable tabId="1" name="Retention Rate"/>
    <pivotTable tabId="1" name="Total Headcount"/>
    <pivotTable tabId="1" name="PivotTable50"/>
    <pivotTable tabId="1" name="PivotTable51"/>
  </pivotTables>
  <data>
    <olap pivotCacheId="1016231898">
      <levels count="2">
        <level uniqueName="[Dim_Emp].[OverTime].[(All)]" sourceCaption="(All)" count="0"/>
        <level uniqueName="[Dim_Emp].[OverTime].[OverTime]" sourceCaption="OverTime" count="2">
          <ranges>
            <range startItem="0">
              <i n="[Dim_Emp].[OverTime].&amp;[No]" c="No"/>
              <i n="[Dim_Emp].[OverTime].&amp;[Yes]" c="Yes"/>
            </range>
          </ranges>
        </level>
      </levels>
      <selections count="1">
        <selection n="[Dim_Emp].[Over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243B8B35-397F-4C3C-A192-1CE7A774A200}" cache="Slicer_Department" caption="Department" level="1" style="SlicerStyleDark1" rowHeight="228600"/>
  <slicer name="Gender 1" xr10:uid="{A54666C2-24C3-4C91-9130-EFFFDAAA4750}" cache="Slicer_Gender" caption="Gender" columnCount="2"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2516143C-0C42-4CD6-A39E-2982B4EC12A3}" cache="Slicer_Department" caption="Department" columnCount="2" level="1" style="SlicerStyleDark1" rowHeight="246888"/>
  <slicer name="Gender 2" xr10:uid="{A1380B44-09F6-4873-86D5-5EA2D2563491}" cache="Slicer_Gender" caption="Gender" columnCount="2" level="1" style="SlicerStyleDark1" rowHeight="247650"/>
  <slicer name="AgeGroup 1" xr10:uid="{D4D63799-E785-4D67-A9E2-43ADDC67D34B}" cache="Slicer_AgeGroup" caption="AgeGroup" columnCount="3" level="1"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A59EF43D-5ADA-41DD-890E-12FAC467320B}" cache="Slicer_Gender" caption="Gender" columnCount="2" level="1" style="SlicerStyleDark1" rowHeight="247650"/>
  <slicer name="JobRole 1" xr10:uid="{2E526C73-1213-4E7E-BB81-97A011B1C4CD}" cache="Slicer_JobRole" caption="JobRole" startItem="7" level="1" style="SlicerStyleDark1" rowHeight="247650"/>
  <slicer name="OverTime 1" xr10:uid="{350DC845-3772-4D67-9E76-D9614BCB4E60}" cache="Slicer_OverTime" caption="OverTime" columnCount="2"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7E5D8B-C6C8-4658-ACC2-B2E7901C7CD4}" name="Dim_Emp" displayName="Dim_Emp" ref="A1:M1471" tableType="queryTable" totalsRowShown="0">
  <autoFilter ref="A1:M1471" xr:uid="{017E5D8B-C6C8-4658-ACC2-B2E7901C7CD4}"/>
  <tableColumns count="13">
    <tableColumn id="1" xr3:uid="{3B28CBC1-5762-44D2-AAE2-800A8635CBD9}" uniqueName="1" name="EmployeeNumber" queryTableFieldId="1"/>
    <tableColumn id="2" xr3:uid="{421D4CA0-2F9A-442E-A856-FDD8031390B3}" uniqueName="2" name="EmpID" queryTableFieldId="2" dataDxfId="87"/>
    <tableColumn id="3" xr3:uid="{F62DC95B-E5AE-4562-B27E-C857859EB595}" uniqueName="3" name="Age" queryTableFieldId="3"/>
    <tableColumn id="4" xr3:uid="{8EDFAB42-20CB-4B67-9C97-D3DB10F6A290}" uniqueName="4" name="AgeGroup" queryTableFieldId="4" dataDxfId="86"/>
    <tableColumn id="5" xr3:uid="{2D164B3B-368D-442C-AD88-329A7C23F1AC}" uniqueName="5" name="Attrition" queryTableFieldId="5" dataDxfId="85"/>
    <tableColumn id="12" xr3:uid="{4BBAA0EB-A46D-4C60-9574-423CAA6EC3AB}" uniqueName="12" name="Attrition num" queryTableFieldId="12"/>
    <tableColumn id="6" xr3:uid="{8CF4D70D-EE03-4A4D-8548-E3CAC11D3889}" uniqueName="6" name="BusinessTravel" queryTableFieldId="6" dataDxfId="84"/>
    <tableColumn id="7" xr3:uid="{3DCB5D2E-6D29-41FA-9BDB-A02B6ACD6DF1}" uniqueName="7" name="DistanceFromHome" queryTableFieldId="7"/>
    <tableColumn id="8" xr3:uid="{570EF8AB-5C06-41FB-A921-31710CC54559}" uniqueName="8" name="DistanceFromHome Category" queryTableFieldId="8"/>
    <tableColumn id="9" xr3:uid="{BD89CF75-8FDA-43AF-9C70-6EA5CAE660BA}" uniqueName="9" name="Gender" queryTableFieldId="9" dataDxfId="83"/>
    <tableColumn id="10" xr3:uid="{842098EC-925C-4E5C-99B3-612E79ED2F6C}" uniqueName="10" name="MaritalStatus" queryTableFieldId="10" dataDxfId="82"/>
    <tableColumn id="11" xr3:uid="{0236513C-698A-4498-9F6B-DFCC7AAEA6EA}" uniqueName="11" name="OverTime" queryTableFieldId="11" dataDxfId="81"/>
    <tableColumn id="13" xr3:uid="{F73CBCF9-2CE5-4D15-A7A6-3E256A0C6C79}" uniqueName="13" name="OverTime num"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CFF29-D81C-4EBA-976F-C4857AAE4E6F}">
  <dimension ref="A1:M1471"/>
  <sheetViews>
    <sheetView zoomScale="90" zoomScaleNormal="90" workbookViewId="0">
      <selection activeCell="D4" sqref="D4"/>
    </sheetView>
  </sheetViews>
  <sheetFormatPr defaultRowHeight="14.4" x14ac:dyDescent="0.3"/>
  <cols>
    <col min="1" max="1" width="19.77734375" bestFit="1" customWidth="1"/>
    <col min="2" max="2" width="9.44140625" bestFit="1" customWidth="1"/>
    <col min="3" max="3" width="6.77734375" bestFit="1" customWidth="1"/>
    <col min="4" max="4" width="12.21875" bestFit="1" customWidth="1"/>
    <col min="5" max="5" width="10.44140625" bestFit="1" customWidth="1"/>
    <col min="6" max="6" width="14.77734375" bestFit="1" customWidth="1"/>
    <col min="7" max="7" width="17" bestFit="1" customWidth="1"/>
    <col min="8" max="8" width="21.21875" bestFit="1" customWidth="1"/>
    <col min="9" max="9" width="29.77734375" bestFit="1" customWidth="1"/>
    <col min="10" max="10" width="10.109375" bestFit="1" customWidth="1"/>
    <col min="11" max="11" width="14.88671875" bestFit="1" customWidth="1"/>
    <col min="12" max="12" width="12.109375" bestFit="1" customWidth="1"/>
    <col min="13" max="13" width="16.44140625" bestFit="1" customWidth="1"/>
  </cols>
  <sheetData>
    <row r="1" spans="1:13" x14ac:dyDescent="0.3">
      <c r="A1" t="s">
        <v>0</v>
      </c>
      <c r="B1" t="s">
        <v>1</v>
      </c>
      <c r="C1" t="s">
        <v>2</v>
      </c>
      <c r="D1" t="s">
        <v>3</v>
      </c>
      <c r="E1" t="s">
        <v>4</v>
      </c>
      <c r="F1" t="s">
        <v>1499</v>
      </c>
      <c r="G1" t="s">
        <v>5</v>
      </c>
      <c r="H1" t="s">
        <v>6</v>
      </c>
      <c r="I1" t="s">
        <v>7</v>
      </c>
      <c r="J1" t="s">
        <v>8</v>
      </c>
      <c r="K1" t="s">
        <v>9</v>
      </c>
      <c r="L1" t="s">
        <v>10</v>
      </c>
      <c r="M1" t="s">
        <v>1500</v>
      </c>
    </row>
    <row r="2" spans="1:13" x14ac:dyDescent="0.3">
      <c r="A2">
        <v>1</v>
      </c>
      <c r="B2" t="s">
        <v>11</v>
      </c>
      <c r="C2">
        <v>41</v>
      </c>
      <c r="D2" t="s">
        <v>12</v>
      </c>
      <c r="E2" t="s">
        <v>13</v>
      </c>
      <c r="F2">
        <v>1</v>
      </c>
      <c r="G2" t="s">
        <v>14</v>
      </c>
      <c r="H2">
        <v>1</v>
      </c>
      <c r="I2" t="s">
        <v>15</v>
      </c>
      <c r="J2" t="s">
        <v>16</v>
      </c>
      <c r="K2" t="s">
        <v>17</v>
      </c>
      <c r="L2" t="s">
        <v>13</v>
      </c>
      <c r="M2">
        <v>1</v>
      </c>
    </row>
    <row r="3" spans="1:13" x14ac:dyDescent="0.3">
      <c r="A3">
        <v>2</v>
      </c>
      <c r="B3" t="s">
        <v>18</v>
      </c>
      <c r="C3">
        <v>49</v>
      </c>
      <c r="D3" t="s">
        <v>19</v>
      </c>
      <c r="E3" t="s">
        <v>20</v>
      </c>
      <c r="F3">
        <v>0</v>
      </c>
      <c r="G3" t="s">
        <v>21</v>
      </c>
      <c r="H3">
        <v>8</v>
      </c>
      <c r="I3" t="s">
        <v>22</v>
      </c>
      <c r="J3" t="s">
        <v>23</v>
      </c>
      <c r="K3" t="s">
        <v>24</v>
      </c>
      <c r="L3" t="s">
        <v>20</v>
      </c>
      <c r="M3">
        <v>0</v>
      </c>
    </row>
    <row r="4" spans="1:13" x14ac:dyDescent="0.3">
      <c r="A4">
        <v>4</v>
      </c>
      <c r="B4" t="s">
        <v>25</v>
      </c>
      <c r="C4">
        <v>37</v>
      </c>
      <c r="D4" t="s">
        <v>12</v>
      </c>
      <c r="E4" t="s">
        <v>13</v>
      </c>
      <c r="F4">
        <v>1</v>
      </c>
      <c r="G4" t="s">
        <v>14</v>
      </c>
      <c r="H4">
        <v>2</v>
      </c>
      <c r="I4" t="s">
        <v>15</v>
      </c>
      <c r="J4" t="s">
        <v>23</v>
      </c>
      <c r="K4" t="s">
        <v>17</v>
      </c>
      <c r="L4" t="s">
        <v>13</v>
      </c>
      <c r="M4">
        <v>1</v>
      </c>
    </row>
    <row r="5" spans="1:13" x14ac:dyDescent="0.3">
      <c r="A5">
        <v>5</v>
      </c>
      <c r="B5" t="s">
        <v>26</v>
      </c>
      <c r="C5">
        <v>33</v>
      </c>
      <c r="D5" t="s">
        <v>27</v>
      </c>
      <c r="E5" t="s">
        <v>20</v>
      </c>
      <c r="F5">
        <v>0</v>
      </c>
      <c r="G5" t="s">
        <v>21</v>
      </c>
      <c r="H5">
        <v>3</v>
      </c>
      <c r="I5" t="s">
        <v>15</v>
      </c>
      <c r="J5" t="s">
        <v>16</v>
      </c>
      <c r="K5" t="s">
        <v>24</v>
      </c>
      <c r="L5" t="s">
        <v>13</v>
      </c>
      <c r="M5">
        <v>1</v>
      </c>
    </row>
    <row r="6" spans="1:13" x14ac:dyDescent="0.3">
      <c r="A6">
        <v>7</v>
      </c>
      <c r="B6" t="s">
        <v>28</v>
      </c>
      <c r="C6">
        <v>27</v>
      </c>
      <c r="D6" t="s">
        <v>27</v>
      </c>
      <c r="E6" t="s">
        <v>20</v>
      </c>
      <c r="F6">
        <v>0</v>
      </c>
      <c r="G6" t="s">
        <v>14</v>
      </c>
      <c r="H6">
        <v>2</v>
      </c>
      <c r="I6" t="s">
        <v>15</v>
      </c>
      <c r="J6" t="s">
        <v>23</v>
      </c>
      <c r="K6" t="s">
        <v>24</v>
      </c>
      <c r="L6" t="s">
        <v>20</v>
      </c>
      <c r="M6">
        <v>0</v>
      </c>
    </row>
    <row r="7" spans="1:13" x14ac:dyDescent="0.3">
      <c r="A7">
        <v>8</v>
      </c>
      <c r="B7" t="s">
        <v>29</v>
      </c>
      <c r="C7">
        <v>32</v>
      </c>
      <c r="D7" t="s">
        <v>27</v>
      </c>
      <c r="E7" t="s">
        <v>20</v>
      </c>
      <c r="F7">
        <v>0</v>
      </c>
      <c r="G7" t="s">
        <v>21</v>
      </c>
      <c r="H7">
        <v>2</v>
      </c>
      <c r="I7" t="s">
        <v>15</v>
      </c>
      <c r="J7" t="s">
        <v>23</v>
      </c>
      <c r="K7" t="s">
        <v>17</v>
      </c>
      <c r="L7" t="s">
        <v>20</v>
      </c>
      <c r="M7">
        <v>0</v>
      </c>
    </row>
    <row r="8" spans="1:13" x14ac:dyDescent="0.3">
      <c r="A8">
        <v>10</v>
      </c>
      <c r="B8" t="s">
        <v>30</v>
      </c>
      <c r="C8">
        <v>59</v>
      </c>
      <c r="D8" t="s">
        <v>31</v>
      </c>
      <c r="E8" t="s">
        <v>20</v>
      </c>
      <c r="F8">
        <v>0</v>
      </c>
      <c r="G8" t="s">
        <v>14</v>
      </c>
      <c r="H8">
        <v>3</v>
      </c>
      <c r="I8" t="s">
        <v>15</v>
      </c>
      <c r="J8" t="s">
        <v>16</v>
      </c>
      <c r="K8" t="s">
        <v>24</v>
      </c>
      <c r="L8" t="s">
        <v>13</v>
      </c>
      <c r="M8">
        <v>1</v>
      </c>
    </row>
    <row r="9" spans="1:13" x14ac:dyDescent="0.3">
      <c r="A9">
        <v>11</v>
      </c>
      <c r="B9" t="s">
        <v>32</v>
      </c>
      <c r="C9">
        <v>30</v>
      </c>
      <c r="D9" t="s">
        <v>27</v>
      </c>
      <c r="E9" t="s">
        <v>20</v>
      </c>
      <c r="F9">
        <v>0</v>
      </c>
      <c r="G9" t="s">
        <v>14</v>
      </c>
      <c r="H9">
        <v>24</v>
      </c>
      <c r="I9" t="s">
        <v>33</v>
      </c>
      <c r="J9" t="s">
        <v>23</v>
      </c>
      <c r="K9" t="s">
        <v>34</v>
      </c>
      <c r="L9" t="s">
        <v>20</v>
      </c>
      <c r="M9">
        <v>0</v>
      </c>
    </row>
    <row r="10" spans="1:13" x14ac:dyDescent="0.3">
      <c r="A10">
        <v>12</v>
      </c>
      <c r="B10" t="s">
        <v>35</v>
      </c>
      <c r="C10">
        <v>38</v>
      </c>
      <c r="D10" t="s">
        <v>12</v>
      </c>
      <c r="E10" t="s">
        <v>20</v>
      </c>
      <c r="F10">
        <v>0</v>
      </c>
      <c r="G10" t="s">
        <v>21</v>
      </c>
      <c r="H10">
        <v>23</v>
      </c>
      <c r="I10" t="s">
        <v>33</v>
      </c>
      <c r="J10" t="s">
        <v>23</v>
      </c>
      <c r="K10" t="s">
        <v>17</v>
      </c>
      <c r="L10" t="s">
        <v>20</v>
      </c>
      <c r="M10">
        <v>0</v>
      </c>
    </row>
    <row r="11" spans="1:13" x14ac:dyDescent="0.3">
      <c r="A11">
        <v>13</v>
      </c>
      <c r="B11" t="s">
        <v>36</v>
      </c>
      <c r="C11">
        <v>36</v>
      </c>
      <c r="D11" t="s">
        <v>12</v>
      </c>
      <c r="E11" t="s">
        <v>20</v>
      </c>
      <c r="F11">
        <v>0</v>
      </c>
      <c r="G11" t="s">
        <v>14</v>
      </c>
      <c r="H11">
        <v>27</v>
      </c>
      <c r="I11" t="s">
        <v>33</v>
      </c>
      <c r="J11" t="s">
        <v>23</v>
      </c>
      <c r="K11" t="s">
        <v>24</v>
      </c>
      <c r="L11" t="s">
        <v>20</v>
      </c>
      <c r="M11">
        <v>0</v>
      </c>
    </row>
    <row r="12" spans="1:13" x14ac:dyDescent="0.3">
      <c r="A12">
        <v>14</v>
      </c>
      <c r="B12" t="s">
        <v>37</v>
      </c>
      <c r="C12">
        <v>35</v>
      </c>
      <c r="D12" t="s">
        <v>27</v>
      </c>
      <c r="E12" t="s">
        <v>20</v>
      </c>
      <c r="F12">
        <v>0</v>
      </c>
      <c r="G12" t="s">
        <v>14</v>
      </c>
      <c r="H12">
        <v>16</v>
      </c>
      <c r="I12" t="s">
        <v>33</v>
      </c>
      <c r="J12" t="s">
        <v>23</v>
      </c>
      <c r="K12" t="s">
        <v>24</v>
      </c>
      <c r="L12" t="s">
        <v>20</v>
      </c>
      <c r="M12">
        <v>0</v>
      </c>
    </row>
    <row r="13" spans="1:13" x14ac:dyDescent="0.3">
      <c r="A13">
        <v>15</v>
      </c>
      <c r="B13" t="s">
        <v>38</v>
      </c>
      <c r="C13">
        <v>29</v>
      </c>
      <c r="D13" t="s">
        <v>27</v>
      </c>
      <c r="E13" t="s">
        <v>20</v>
      </c>
      <c r="F13">
        <v>0</v>
      </c>
      <c r="G13" t="s">
        <v>14</v>
      </c>
      <c r="H13">
        <v>15</v>
      </c>
      <c r="I13" t="s">
        <v>22</v>
      </c>
      <c r="J13" t="s">
        <v>16</v>
      </c>
      <c r="K13" t="s">
        <v>17</v>
      </c>
      <c r="L13" t="s">
        <v>13</v>
      </c>
      <c r="M13">
        <v>1</v>
      </c>
    </row>
    <row r="14" spans="1:13" x14ac:dyDescent="0.3">
      <c r="A14">
        <v>16</v>
      </c>
      <c r="B14" t="s">
        <v>39</v>
      </c>
      <c r="C14">
        <v>31</v>
      </c>
      <c r="D14" t="s">
        <v>27</v>
      </c>
      <c r="E14" t="s">
        <v>20</v>
      </c>
      <c r="F14">
        <v>0</v>
      </c>
      <c r="G14" t="s">
        <v>14</v>
      </c>
      <c r="H14">
        <v>26</v>
      </c>
      <c r="I14" t="s">
        <v>33</v>
      </c>
      <c r="J14" t="s">
        <v>23</v>
      </c>
      <c r="K14" t="s">
        <v>34</v>
      </c>
      <c r="L14" t="s">
        <v>20</v>
      </c>
      <c r="M14">
        <v>0</v>
      </c>
    </row>
    <row r="15" spans="1:13" x14ac:dyDescent="0.3">
      <c r="A15">
        <v>18</v>
      </c>
      <c r="B15" t="s">
        <v>40</v>
      </c>
      <c r="C15">
        <v>34</v>
      </c>
      <c r="D15" t="s">
        <v>27</v>
      </c>
      <c r="E15" t="s">
        <v>20</v>
      </c>
      <c r="F15">
        <v>0</v>
      </c>
      <c r="G15" t="s">
        <v>14</v>
      </c>
      <c r="H15">
        <v>19</v>
      </c>
      <c r="I15" t="s">
        <v>33</v>
      </c>
      <c r="J15" t="s">
        <v>23</v>
      </c>
      <c r="K15" t="s">
        <v>34</v>
      </c>
      <c r="L15" t="s">
        <v>20</v>
      </c>
      <c r="M15">
        <v>0</v>
      </c>
    </row>
    <row r="16" spans="1:13" x14ac:dyDescent="0.3">
      <c r="A16">
        <v>19</v>
      </c>
      <c r="B16" t="s">
        <v>41</v>
      </c>
      <c r="C16">
        <v>28</v>
      </c>
      <c r="D16" t="s">
        <v>27</v>
      </c>
      <c r="E16" t="s">
        <v>13</v>
      </c>
      <c r="F16">
        <v>1</v>
      </c>
      <c r="G16" t="s">
        <v>14</v>
      </c>
      <c r="H16">
        <v>24</v>
      </c>
      <c r="I16" t="s">
        <v>33</v>
      </c>
      <c r="J16" t="s">
        <v>23</v>
      </c>
      <c r="K16" t="s">
        <v>17</v>
      </c>
      <c r="L16" t="s">
        <v>13</v>
      </c>
      <c r="M16">
        <v>1</v>
      </c>
    </row>
    <row r="17" spans="1:13" x14ac:dyDescent="0.3">
      <c r="A17">
        <v>20</v>
      </c>
      <c r="B17" t="s">
        <v>42</v>
      </c>
      <c r="C17">
        <v>29</v>
      </c>
      <c r="D17" t="s">
        <v>27</v>
      </c>
      <c r="E17" t="s">
        <v>20</v>
      </c>
      <c r="F17">
        <v>0</v>
      </c>
      <c r="G17" t="s">
        <v>14</v>
      </c>
      <c r="H17">
        <v>21</v>
      </c>
      <c r="I17" t="s">
        <v>33</v>
      </c>
      <c r="J17" t="s">
        <v>16</v>
      </c>
      <c r="K17" t="s">
        <v>34</v>
      </c>
      <c r="L17" t="s">
        <v>20</v>
      </c>
      <c r="M17">
        <v>0</v>
      </c>
    </row>
    <row r="18" spans="1:13" x14ac:dyDescent="0.3">
      <c r="A18">
        <v>21</v>
      </c>
      <c r="B18" t="s">
        <v>43</v>
      </c>
      <c r="C18">
        <v>32</v>
      </c>
      <c r="D18" t="s">
        <v>27</v>
      </c>
      <c r="E18" t="s">
        <v>20</v>
      </c>
      <c r="F18">
        <v>0</v>
      </c>
      <c r="G18" t="s">
        <v>14</v>
      </c>
      <c r="H18">
        <v>5</v>
      </c>
      <c r="I18" t="s">
        <v>15</v>
      </c>
      <c r="J18" t="s">
        <v>23</v>
      </c>
      <c r="K18" t="s">
        <v>34</v>
      </c>
      <c r="L18" t="s">
        <v>13</v>
      </c>
      <c r="M18">
        <v>1</v>
      </c>
    </row>
    <row r="19" spans="1:13" x14ac:dyDescent="0.3">
      <c r="A19">
        <v>22</v>
      </c>
      <c r="B19" t="s">
        <v>44</v>
      </c>
      <c r="C19">
        <v>22</v>
      </c>
      <c r="D19" t="s">
        <v>45</v>
      </c>
      <c r="E19" t="s">
        <v>20</v>
      </c>
      <c r="F19">
        <v>0</v>
      </c>
      <c r="G19" t="s">
        <v>46</v>
      </c>
      <c r="H19">
        <v>16</v>
      </c>
      <c r="I19" t="s">
        <v>33</v>
      </c>
      <c r="J19" t="s">
        <v>23</v>
      </c>
      <c r="K19" t="s">
        <v>34</v>
      </c>
      <c r="L19" t="s">
        <v>13</v>
      </c>
      <c r="M19">
        <v>1</v>
      </c>
    </row>
    <row r="20" spans="1:13" x14ac:dyDescent="0.3">
      <c r="A20">
        <v>23</v>
      </c>
      <c r="B20" t="s">
        <v>47</v>
      </c>
      <c r="C20">
        <v>53</v>
      </c>
      <c r="D20" t="s">
        <v>19</v>
      </c>
      <c r="E20" t="s">
        <v>20</v>
      </c>
      <c r="F20">
        <v>0</v>
      </c>
      <c r="G20" t="s">
        <v>14</v>
      </c>
      <c r="H20">
        <v>2</v>
      </c>
      <c r="I20" t="s">
        <v>15</v>
      </c>
      <c r="J20" t="s">
        <v>16</v>
      </c>
      <c r="K20" t="s">
        <v>24</v>
      </c>
      <c r="L20" t="s">
        <v>20</v>
      </c>
      <c r="M20">
        <v>0</v>
      </c>
    </row>
    <row r="21" spans="1:13" x14ac:dyDescent="0.3">
      <c r="A21">
        <v>24</v>
      </c>
      <c r="B21" t="s">
        <v>48</v>
      </c>
      <c r="C21">
        <v>38</v>
      </c>
      <c r="D21" t="s">
        <v>12</v>
      </c>
      <c r="E21" t="s">
        <v>20</v>
      </c>
      <c r="F21">
        <v>0</v>
      </c>
      <c r="G21" t="s">
        <v>14</v>
      </c>
      <c r="H21">
        <v>2</v>
      </c>
      <c r="I21" t="s">
        <v>15</v>
      </c>
      <c r="J21" t="s">
        <v>23</v>
      </c>
      <c r="K21" t="s">
        <v>17</v>
      </c>
      <c r="L21" t="s">
        <v>13</v>
      </c>
      <c r="M21">
        <v>1</v>
      </c>
    </row>
    <row r="22" spans="1:13" x14ac:dyDescent="0.3">
      <c r="A22">
        <v>26</v>
      </c>
      <c r="B22" t="s">
        <v>49</v>
      </c>
      <c r="C22">
        <v>24</v>
      </c>
      <c r="D22" t="s">
        <v>45</v>
      </c>
      <c r="E22" t="s">
        <v>20</v>
      </c>
      <c r="F22">
        <v>0</v>
      </c>
      <c r="G22" t="s">
        <v>46</v>
      </c>
      <c r="H22">
        <v>11</v>
      </c>
      <c r="I22" t="s">
        <v>22</v>
      </c>
      <c r="J22" t="s">
        <v>16</v>
      </c>
      <c r="K22" t="s">
        <v>34</v>
      </c>
      <c r="L22" t="s">
        <v>20</v>
      </c>
      <c r="M22">
        <v>0</v>
      </c>
    </row>
    <row r="23" spans="1:13" x14ac:dyDescent="0.3">
      <c r="A23">
        <v>27</v>
      </c>
      <c r="B23" t="s">
        <v>50</v>
      </c>
      <c r="C23">
        <v>36</v>
      </c>
      <c r="D23" t="s">
        <v>12</v>
      </c>
      <c r="E23" t="s">
        <v>13</v>
      </c>
      <c r="F23">
        <v>1</v>
      </c>
      <c r="G23" t="s">
        <v>14</v>
      </c>
      <c r="H23">
        <v>9</v>
      </c>
      <c r="I23" t="s">
        <v>22</v>
      </c>
      <c r="J23" t="s">
        <v>23</v>
      </c>
      <c r="K23" t="s">
        <v>17</v>
      </c>
      <c r="L23" t="s">
        <v>20</v>
      </c>
      <c r="M23">
        <v>0</v>
      </c>
    </row>
    <row r="24" spans="1:13" x14ac:dyDescent="0.3">
      <c r="A24">
        <v>28</v>
      </c>
      <c r="B24" t="s">
        <v>51</v>
      </c>
      <c r="C24">
        <v>34</v>
      </c>
      <c r="D24" t="s">
        <v>27</v>
      </c>
      <c r="E24" t="s">
        <v>20</v>
      </c>
      <c r="F24">
        <v>0</v>
      </c>
      <c r="G24" t="s">
        <v>14</v>
      </c>
      <c r="H24">
        <v>7</v>
      </c>
      <c r="I24" t="s">
        <v>22</v>
      </c>
      <c r="J24" t="s">
        <v>16</v>
      </c>
      <c r="K24" t="s">
        <v>17</v>
      </c>
      <c r="L24" t="s">
        <v>20</v>
      </c>
      <c r="M24">
        <v>0</v>
      </c>
    </row>
    <row r="25" spans="1:13" x14ac:dyDescent="0.3">
      <c r="A25">
        <v>30</v>
      </c>
      <c r="B25" t="s">
        <v>52</v>
      </c>
      <c r="C25">
        <v>21</v>
      </c>
      <c r="D25" t="s">
        <v>45</v>
      </c>
      <c r="E25" t="s">
        <v>20</v>
      </c>
      <c r="F25">
        <v>0</v>
      </c>
      <c r="G25" t="s">
        <v>14</v>
      </c>
      <c r="H25">
        <v>15</v>
      </c>
      <c r="I25" t="s">
        <v>22</v>
      </c>
      <c r="J25" t="s">
        <v>23</v>
      </c>
      <c r="K25" t="s">
        <v>17</v>
      </c>
      <c r="L25" t="s">
        <v>20</v>
      </c>
      <c r="M25">
        <v>0</v>
      </c>
    </row>
    <row r="26" spans="1:13" x14ac:dyDescent="0.3">
      <c r="A26">
        <v>31</v>
      </c>
      <c r="B26" t="s">
        <v>53</v>
      </c>
      <c r="C26">
        <v>34</v>
      </c>
      <c r="D26" t="s">
        <v>27</v>
      </c>
      <c r="E26" t="s">
        <v>13</v>
      </c>
      <c r="F26">
        <v>1</v>
      </c>
      <c r="G26" t="s">
        <v>14</v>
      </c>
      <c r="H26">
        <v>6</v>
      </c>
      <c r="I26" t="s">
        <v>22</v>
      </c>
      <c r="J26" t="s">
        <v>23</v>
      </c>
      <c r="K26" t="s">
        <v>17</v>
      </c>
      <c r="L26" t="s">
        <v>20</v>
      </c>
      <c r="M26">
        <v>0</v>
      </c>
    </row>
    <row r="27" spans="1:13" x14ac:dyDescent="0.3">
      <c r="A27">
        <v>32</v>
      </c>
      <c r="B27" t="s">
        <v>54</v>
      </c>
      <c r="C27">
        <v>53</v>
      </c>
      <c r="D27" t="s">
        <v>19</v>
      </c>
      <c r="E27" t="s">
        <v>20</v>
      </c>
      <c r="F27">
        <v>0</v>
      </c>
      <c r="G27" t="s">
        <v>14</v>
      </c>
      <c r="H27">
        <v>5</v>
      </c>
      <c r="I27" t="s">
        <v>15</v>
      </c>
      <c r="J27" t="s">
        <v>16</v>
      </c>
      <c r="K27" t="s">
        <v>34</v>
      </c>
      <c r="L27" t="s">
        <v>20</v>
      </c>
      <c r="M27">
        <v>0</v>
      </c>
    </row>
    <row r="28" spans="1:13" x14ac:dyDescent="0.3">
      <c r="A28">
        <v>33</v>
      </c>
      <c r="B28" t="s">
        <v>55</v>
      </c>
      <c r="C28">
        <v>32</v>
      </c>
      <c r="D28" t="s">
        <v>27</v>
      </c>
      <c r="E28" t="s">
        <v>13</v>
      </c>
      <c r="F28">
        <v>1</v>
      </c>
      <c r="G28" t="s">
        <v>21</v>
      </c>
      <c r="H28">
        <v>16</v>
      </c>
      <c r="I28" t="s">
        <v>33</v>
      </c>
      <c r="J28" t="s">
        <v>16</v>
      </c>
      <c r="K28" t="s">
        <v>17</v>
      </c>
      <c r="L28" t="s">
        <v>13</v>
      </c>
      <c r="M28">
        <v>1</v>
      </c>
    </row>
    <row r="29" spans="1:13" x14ac:dyDescent="0.3">
      <c r="A29">
        <v>35</v>
      </c>
      <c r="B29" t="s">
        <v>56</v>
      </c>
      <c r="C29">
        <v>42</v>
      </c>
      <c r="D29" t="s">
        <v>12</v>
      </c>
      <c r="E29" t="s">
        <v>20</v>
      </c>
      <c r="F29">
        <v>0</v>
      </c>
      <c r="G29" t="s">
        <v>14</v>
      </c>
      <c r="H29">
        <v>8</v>
      </c>
      <c r="I29" t="s">
        <v>22</v>
      </c>
      <c r="J29" t="s">
        <v>23</v>
      </c>
      <c r="K29" t="s">
        <v>24</v>
      </c>
      <c r="L29" t="s">
        <v>20</v>
      </c>
      <c r="M29">
        <v>0</v>
      </c>
    </row>
    <row r="30" spans="1:13" x14ac:dyDescent="0.3">
      <c r="A30">
        <v>36</v>
      </c>
      <c r="B30" t="s">
        <v>57</v>
      </c>
      <c r="C30">
        <v>44</v>
      </c>
      <c r="D30" t="s">
        <v>12</v>
      </c>
      <c r="E30" t="s">
        <v>20</v>
      </c>
      <c r="F30">
        <v>0</v>
      </c>
      <c r="G30" t="s">
        <v>14</v>
      </c>
      <c r="H30">
        <v>7</v>
      </c>
      <c r="I30" t="s">
        <v>22</v>
      </c>
      <c r="J30" t="s">
        <v>16</v>
      </c>
      <c r="K30" t="s">
        <v>24</v>
      </c>
      <c r="L30" t="s">
        <v>20</v>
      </c>
      <c r="M30">
        <v>0</v>
      </c>
    </row>
    <row r="31" spans="1:13" x14ac:dyDescent="0.3">
      <c r="A31">
        <v>38</v>
      </c>
      <c r="B31" t="s">
        <v>58</v>
      </c>
      <c r="C31">
        <v>46</v>
      </c>
      <c r="D31" t="s">
        <v>19</v>
      </c>
      <c r="E31" t="s">
        <v>20</v>
      </c>
      <c r="F31">
        <v>0</v>
      </c>
      <c r="G31" t="s">
        <v>14</v>
      </c>
      <c r="H31">
        <v>2</v>
      </c>
      <c r="I31" t="s">
        <v>15</v>
      </c>
      <c r="J31" t="s">
        <v>16</v>
      </c>
      <c r="K31" t="s">
        <v>17</v>
      </c>
      <c r="L31" t="s">
        <v>20</v>
      </c>
      <c r="M31">
        <v>0</v>
      </c>
    </row>
    <row r="32" spans="1:13" x14ac:dyDescent="0.3">
      <c r="A32">
        <v>39</v>
      </c>
      <c r="B32" t="s">
        <v>59</v>
      </c>
      <c r="C32">
        <v>33</v>
      </c>
      <c r="D32" t="s">
        <v>27</v>
      </c>
      <c r="E32" t="s">
        <v>20</v>
      </c>
      <c r="F32">
        <v>0</v>
      </c>
      <c r="G32" t="s">
        <v>14</v>
      </c>
      <c r="H32">
        <v>2</v>
      </c>
      <c r="I32" t="s">
        <v>15</v>
      </c>
      <c r="J32" t="s">
        <v>23</v>
      </c>
      <c r="K32" t="s">
        <v>17</v>
      </c>
      <c r="L32" t="s">
        <v>20</v>
      </c>
      <c r="M32">
        <v>0</v>
      </c>
    </row>
    <row r="33" spans="1:13" x14ac:dyDescent="0.3">
      <c r="A33">
        <v>40</v>
      </c>
      <c r="B33" t="s">
        <v>60</v>
      </c>
      <c r="C33">
        <v>44</v>
      </c>
      <c r="D33" t="s">
        <v>12</v>
      </c>
      <c r="E33" t="s">
        <v>20</v>
      </c>
      <c r="F33">
        <v>0</v>
      </c>
      <c r="G33" t="s">
        <v>14</v>
      </c>
      <c r="H33">
        <v>10</v>
      </c>
      <c r="I33" t="s">
        <v>22</v>
      </c>
      <c r="J33" t="s">
        <v>23</v>
      </c>
      <c r="K33" t="s">
        <v>24</v>
      </c>
      <c r="L33" t="s">
        <v>13</v>
      </c>
      <c r="M33">
        <v>1</v>
      </c>
    </row>
    <row r="34" spans="1:13" x14ac:dyDescent="0.3">
      <c r="A34">
        <v>41</v>
      </c>
      <c r="B34" t="s">
        <v>61</v>
      </c>
      <c r="C34">
        <v>30</v>
      </c>
      <c r="D34" t="s">
        <v>27</v>
      </c>
      <c r="E34" t="s">
        <v>20</v>
      </c>
      <c r="F34">
        <v>0</v>
      </c>
      <c r="G34" t="s">
        <v>14</v>
      </c>
      <c r="H34">
        <v>9</v>
      </c>
      <c r="I34" t="s">
        <v>22</v>
      </c>
      <c r="J34" t="s">
        <v>23</v>
      </c>
      <c r="K34" t="s">
        <v>17</v>
      </c>
      <c r="L34" t="s">
        <v>20</v>
      </c>
      <c r="M34">
        <v>0</v>
      </c>
    </row>
    <row r="35" spans="1:13" x14ac:dyDescent="0.3">
      <c r="A35">
        <v>42</v>
      </c>
      <c r="B35" t="s">
        <v>62</v>
      </c>
      <c r="C35">
        <v>39</v>
      </c>
      <c r="D35" t="s">
        <v>12</v>
      </c>
      <c r="E35" t="s">
        <v>13</v>
      </c>
      <c r="F35">
        <v>1</v>
      </c>
      <c r="G35" t="s">
        <v>14</v>
      </c>
      <c r="H35">
        <v>5</v>
      </c>
      <c r="I35" t="s">
        <v>15</v>
      </c>
      <c r="J35" t="s">
        <v>23</v>
      </c>
      <c r="K35" t="s">
        <v>24</v>
      </c>
      <c r="L35" t="s">
        <v>20</v>
      </c>
      <c r="M35">
        <v>0</v>
      </c>
    </row>
    <row r="36" spans="1:13" x14ac:dyDescent="0.3">
      <c r="A36">
        <v>45</v>
      </c>
      <c r="B36" t="s">
        <v>63</v>
      </c>
      <c r="C36">
        <v>24</v>
      </c>
      <c r="D36" t="s">
        <v>45</v>
      </c>
      <c r="E36" t="s">
        <v>13</v>
      </c>
      <c r="F36">
        <v>1</v>
      </c>
      <c r="G36" t="s">
        <v>14</v>
      </c>
      <c r="H36">
        <v>1</v>
      </c>
      <c r="I36" t="s">
        <v>15</v>
      </c>
      <c r="J36" t="s">
        <v>23</v>
      </c>
      <c r="K36" t="s">
        <v>24</v>
      </c>
      <c r="L36" t="s">
        <v>13</v>
      </c>
      <c r="M36">
        <v>1</v>
      </c>
    </row>
    <row r="37" spans="1:13" x14ac:dyDescent="0.3">
      <c r="A37">
        <v>46</v>
      </c>
      <c r="B37" t="s">
        <v>64</v>
      </c>
      <c r="C37">
        <v>43</v>
      </c>
      <c r="D37" t="s">
        <v>12</v>
      </c>
      <c r="E37" t="s">
        <v>20</v>
      </c>
      <c r="F37">
        <v>0</v>
      </c>
      <c r="G37" t="s">
        <v>14</v>
      </c>
      <c r="H37">
        <v>2</v>
      </c>
      <c r="I37" t="s">
        <v>15</v>
      </c>
      <c r="J37" t="s">
        <v>16</v>
      </c>
      <c r="K37" t="s">
        <v>34</v>
      </c>
      <c r="L37" t="s">
        <v>20</v>
      </c>
      <c r="M37">
        <v>0</v>
      </c>
    </row>
    <row r="38" spans="1:13" x14ac:dyDescent="0.3">
      <c r="A38">
        <v>47</v>
      </c>
      <c r="B38" t="s">
        <v>65</v>
      </c>
      <c r="C38">
        <v>50</v>
      </c>
      <c r="D38" t="s">
        <v>19</v>
      </c>
      <c r="E38" t="s">
        <v>13</v>
      </c>
      <c r="F38">
        <v>1</v>
      </c>
      <c r="G38" t="s">
        <v>14</v>
      </c>
      <c r="H38">
        <v>3</v>
      </c>
      <c r="I38" t="s">
        <v>15</v>
      </c>
      <c r="J38" t="s">
        <v>23</v>
      </c>
      <c r="K38" t="s">
        <v>24</v>
      </c>
      <c r="L38" t="s">
        <v>13</v>
      </c>
      <c r="M38">
        <v>1</v>
      </c>
    </row>
    <row r="39" spans="1:13" x14ac:dyDescent="0.3">
      <c r="A39">
        <v>49</v>
      </c>
      <c r="B39" t="s">
        <v>66</v>
      </c>
      <c r="C39">
        <v>35</v>
      </c>
      <c r="D39" t="s">
        <v>27</v>
      </c>
      <c r="E39" t="s">
        <v>20</v>
      </c>
      <c r="F39">
        <v>0</v>
      </c>
      <c r="G39" t="s">
        <v>14</v>
      </c>
      <c r="H39">
        <v>2</v>
      </c>
      <c r="I39" t="s">
        <v>15</v>
      </c>
      <c r="J39" t="s">
        <v>16</v>
      </c>
      <c r="K39" t="s">
        <v>24</v>
      </c>
      <c r="L39" t="s">
        <v>20</v>
      </c>
      <c r="M39">
        <v>0</v>
      </c>
    </row>
    <row r="40" spans="1:13" x14ac:dyDescent="0.3">
      <c r="A40">
        <v>51</v>
      </c>
      <c r="B40" t="s">
        <v>67</v>
      </c>
      <c r="C40">
        <v>36</v>
      </c>
      <c r="D40" t="s">
        <v>12</v>
      </c>
      <c r="E40" t="s">
        <v>20</v>
      </c>
      <c r="F40">
        <v>0</v>
      </c>
      <c r="G40" t="s">
        <v>14</v>
      </c>
      <c r="H40">
        <v>5</v>
      </c>
      <c r="I40" t="s">
        <v>15</v>
      </c>
      <c r="J40" t="s">
        <v>16</v>
      </c>
      <c r="K40" t="s">
        <v>24</v>
      </c>
      <c r="L40" t="s">
        <v>13</v>
      </c>
      <c r="M40">
        <v>1</v>
      </c>
    </row>
    <row r="41" spans="1:13" x14ac:dyDescent="0.3">
      <c r="A41">
        <v>52</v>
      </c>
      <c r="B41" t="s">
        <v>68</v>
      </c>
      <c r="C41">
        <v>33</v>
      </c>
      <c r="D41" t="s">
        <v>27</v>
      </c>
      <c r="E41" t="s">
        <v>20</v>
      </c>
      <c r="F41">
        <v>0</v>
      </c>
      <c r="G41" t="s">
        <v>21</v>
      </c>
      <c r="H41">
        <v>1</v>
      </c>
      <c r="I41" t="s">
        <v>15</v>
      </c>
      <c r="J41" t="s">
        <v>16</v>
      </c>
      <c r="K41" t="s">
        <v>24</v>
      </c>
      <c r="L41" t="s">
        <v>20</v>
      </c>
      <c r="M41">
        <v>0</v>
      </c>
    </row>
    <row r="42" spans="1:13" x14ac:dyDescent="0.3">
      <c r="A42">
        <v>53</v>
      </c>
      <c r="B42" t="s">
        <v>69</v>
      </c>
      <c r="C42">
        <v>35</v>
      </c>
      <c r="D42" t="s">
        <v>27</v>
      </c>
      <c r="E42" t="s">
        <v>20</v>
      </c>
      <c r="F42">
        <v>0</v>
      </c>
      <c r="G42" t="s">
        <v>14</v>
      </c>
      <c r="H42">
        <v>4</v>
      </c>
      <c r="I42" t="s">
        <v>15</v>
      </c>
      <c r="J42" t="s">
        <v>23</v>
      </c>
      <c r="K42" t="s">
        <v>34</v>
      </c>
      <c r="L42" t="s">
        <v>20</v>
      </c>
      <c r="M42">
        <v>0</v>
      </c>
    </row>
    <row r="43" spans="1:13" x14ac:dyDescent="0.3">
      <c r="A43">
        <v>54</v>
      </c>
      <c r="B43" t="s">
        <v>70</v>
      </c>
      <c r="C43">
        <v>27</v>
      </c>
      <c r="D43" t="s">
        <v>27</v>
      </c>
      <c r="E43" t="s">
        <v>20</v>
      </c>
      <c r="F43">
        <v>0</v>
      </c>
      <c r="G43" t="s">
        <v>14</v>
      </c>
      <c r="H43">
        <v>2</v>
      </c>
      <c r="I43" t="s">
        <v>15</v>
      </c>
      <c r="J43" t="s">
        <v>16</v>
      </c>
      <c r="K43" t="s">
        <v>34</v>
      </c>
      <c r="L43" t="s">
        <v>20</v>
      </c>
      <c r="M43">
        <v>0</v>
      </c>
    </row>
    <row r="44" spans="1:13" x14ac:dyDescent="0.3">
      <c r="A44">
        <v>55</v>
      </c>
      <c r="B44" t="s">
        <v>71</v>
      </c>
      <c r="C44">
        <v>26</v>
      </c>
      <c r="D44" t="s">
        <v>27</v>
      </c>
      <c r="E44" t="s">
        <v>13</v>
      </c>
      <c r="F44">
        <v>1</v>
      </c>
      <c r="G44" t="s">
        <v>14</v>
      </c>
      <c r="H44">
        <v>25</v>
      </c>
      <c r="I44" t="s">
        <v>33</v>
      </c>
      <c r="J44" t="s">
        <v>23</v>
      </c>
      <c r="K44" t="s">
        <v>17</v>
      </c>
      <c r="L44" t="s">
        <v>20</v>
      </c>
      <c r="M44">
        <v>0</v>
      </c>
    </row>
    <row r="45" spans="1:13" x14ac:dyDescent="0.3">
      <c r="A45">
        <v>56</v>
      </c>
      <c r="B45" t="s">
        <v>72</v>
      </c>
      <c r="C45">
        <v>27</v>
      </c>
      <c r="D45" t="s">
        <v>27</v>
      </c>
      <c r="E45" t="s">
        <v>20</v>
      </c>
      <c r="F45">
        <v>0</v>
      </c>
      <c r="G45" t="s">
        <v>21</v>
      </c>
      <c r="H45">
        <v>8</v>
      </c>
      <c r="I45" t="s">
        <v>22</v>
      </c>
      <c r="J45" t="s">
        <v>23</v>
      </c>
      <c r="K45" t="s">
        <v>17</v>
      </c>
      <c r="L45" t="s">
        <v>20</v>
      </c>
      <c r="M45">
        <v>0</v>
      </c>
    </row>
    <row r="46" spans="1:13" x14ac:dyDescent="0.3">
      <c r="A46">
        <v>57</v>
      </c>
      <c r="B46" t="s">
        <v>73</v>
      </c>
      <c r="C46">
        <v>30</v>
      </c>
      <c r="D46" t="s">
        <v>27</v>
      </c>
      <c r="E46" t="s">
        <v>20</v>
      </c>
      <c r="F46">
        <v>0</v>
      </c>
      <c r="G46" t="s">
        <v>21</v>
      </c>
      <c r="H46">
        <v>1</v>
      </c>
      <c r="I46" t="s">
        <v>15</v>
      </c>
      <c r="J46" t="s">
        <v>16</v>
      </c>
      <c r="K46" t="s">
        <v>17</v>
      </c>
      <c r="L46" t="s">
        <v>20</v>
      </c>
      <c r="M46">
        <v>0</v>
      </c>
    </row>
    <row r="47" spans="1:13" x14ac:dyDescent="0.3">
      <c r="A47">
        <v>58</v>
      </c>
      <c r="B47" t="s">
        <v>74</v>
      </c>
      <c r="C47">
        <v>41</v>
      </c>
      <c r="D47" t="s">
        <v>12</v>
      </c>
      <c r="E47" t="s">
        <v>13</v>
      </c>
      <c r="F47">
        <v>1</v>
      </c>
      <c r="G47" t="s">
        <v>14</v>
      </c>
      <c r="H47">
        <v>12</v>
      </c>
      <c r="I47" t="s">
        <v>22</v>
      </c>
      <c r="J47" t="s">
        <v>16</v>
      </c>
      <c r="K47" t="s">
        <v>24</v>
      </c>
      <c r="L47" t="s">
        <v>20</v>
      </c>
      <c r="M47">
        <v>0</v>
      </c>
    </row>
    <row r="48" spans="1:13" x14ac:dyDescent="0.3">
      <c r="A48">
        <v>60</v>
      </c>
      <c r="B48" t="s">
        <v>75</v>
      </c>
      <c r="C48">
        <v>34</v>
      </c>
      <c r="D48" t="s">
        <v>27</v>
      </c>
      <c r="E48" t="s">
        <v>20</v>
      </c>
      <c r="F48">
        <v>0</v>
      </c>
      <c r="G48" t="s">
        <v>46</v>
      </c>
      <c r="H48">
        <v>23</v>
      </c>
      <c r="I48" t="s">
        <v>33</v>
      </c>
      <c r="J48" t="s">
        <v>23</v>
      </c>
      <c r="K48" t="s">
        <v>17</v>
      </c>
      <c r="L48" t="s">
        <v>20</v>
      </c>
      <c r="M48">
        <v>0</v>
      </c>
    </row>
    <row r="49" spans="1:13" x14ac:dyDescent="0.3">
      <c r="A49">
        <v>61</v>
      </c>
      <c r="B49" t="s">
        <v>76</v>
      </c>
      <c r="C49">
        <v>37</v>
      </c>
      <c r="D49" t="s">
        <v>12</v>
      </c>
      <c r="E49" t="s">
        <v>20</v>
      </c>
      <c r="F49">
        <v>0</v>
      </c>
      <c r="G49" t="s">
        <v>14</v>
      </c>
      <c r="H49">
        <v>19</v>
      </c>
      <c r="I49" t="s">
        <v>33</v>
      </c>
      <c r="J49" t="s">
        <v>23</v>
      </c>
      <c r="K49" t="s">
        <v>24</v>
      </c>
      <c r="L49" t="s">
        <v>20</v>
      </c>
      <c r="M49">
        <v>0</v>
      </c>
    </row>
    <row r="50" spans="1:13" x14ac:dyDescent="0.3">
      <c r="A50">
        <v>62</v>
      </c>
      <c r="B50" t="s">
        <v>77</v>
      </c>
      <c r="C50">
        <v>46</v>
      </c>
      <c r="D50" t="s">
        <v>19</v>
      </c>
      <c r="E50" t="s">
        <v>20</v>
      </c>
      <c r="F50">
        <v>0</v>
      </c>
      <c r="G50" t="s">
        <v>21</v>
      </c>
      <c r="H50">
        <v>5</v>
      </c>
      <c r="I50" t="s">
        <v>15</v>
      </c>
      <c r="J50" t="s">
        <v>23</v>
      </c>
      <c r="K50" t="s">
        <v>17</v>
      </c>
      <c r="L50" t="s">
        <v>13</v>
      </c>
      <c r="M50">
        <v>1</v>
      </c>
    </row>
    <row r="51" spans="1:13" x14ac:dyDescent="0.3">
      <c r="A51">
        <v>63</v>
      </c>
      <c r="B51" t="s">
        <v>78</v>
      </c>
      <c r="C51">
        <v>35</v>
      </c>
      <c r="D51" t="s">
        <v>27</v>
      </c>
      <c r="E51" t="s">
        <v>20</v>
      </c>
      <c r="F51">
        <v>0</v>
      </c>
      <c r="G51" t="s">
        <v>14</v>
      </c>
      <c r="H51">
        <v>8</v>
      </c>
      <c r="I51" t="s">
        <v>22</v>
      </c>
      <c r="J51" t="s">
        <v>23</v>
      </c>
      <c r="K51" t="s">
        <v>24</v>
      </c>
      <c r="L51" t="s">
        <v>20</v>
      </c>
      <c r="M51">
        <v>0</v>
      </c>
    </row>
    <row r="52" spans="1:13" x14ac:dyDescent="0.3">
      <c r="A52">
        <v>64</v>
      </c>
      <c r="B52" t="s">
        <v>79</v>
      </c>
      <c r="C52">
        <v>48</v>
      </c>
      <c r="D52" t="s">
        <v>19</v>
      </c>
      <c r="E52" t="s">
        <v>13</v>
      </c>
      <c r="F52">
        <v>1</v>
      </c>
      <c r="G52" t="s">
        <v>14</v>
      </c>
      <c r="H52">
        <v>1</v>
      </c>
      <c r="I52" t="s">
        <v>15</v>
      </c>
      <c r="J52" t="s">
        <v>23</v>
      </c>
      <c r="K52" t="s">
        <v>17</v>
      </c>
      <c r="L52" t="s">
        <v>13</v>
      </c>
      <c r="M52">
        <v>1</v>
      </c>
    </row>
    <row r="53" spans="1:13" x14ac:dyDescent="0.3">
      <c r="A53">
        <v>65</v>
      </c>
      <c r="B53" t="s">
        <v>80</v>
      </c>
      <c r="C53">
        <v>28</v>
      </c>
      <c r="D53" t="s">
        <v>27</v>
      </c>
      <c r="E53" t="s">
        <v>13</v>
      </c>
      <c r="F53">
        <v>1</v>
      </c>
      <c r="G53" t="s">
        <v>14</v>
      </c>
      <c r="H53">
        <v>5</v>
      </c>
      <c r="I53" t="s">
        <v>15</v>
      </c>
      <c r="J53" t="s">
        <v>23</v>
      </c>
      <c r="K53" t="s">
        <v>17</v>
      </c>
      <c r="L53" t="s">
        <v>13</v>
      </c>
      <c r="M53">
        <v>1</v>
      </c>
    </row>
    <row r="54" spans="1:13" x14ac:dyDescent="0.3">
      <c r="A54">
        <v>68</v>
      </c>
      <c r="B54" t="s">
        <v>81</v>
      </c>
      <c r="C54">
        <v>44</v>
      </c>
      <c r="D54" t="s">
        <v>12</v>
      </c>
      <c r="E54" t="s">
        <v>20</v>
      </c>
      <c r="F54">
        <v>0</v>
      </c>
      <c r="G54" t="s">
        <v>14</v>
      </c>
      <c r="H54">
        <v>1</v>
      </c>
      <c r="I54" t="s">
        <v>15</v>
      </c>
      <c r="J54" t="s">
        <v>16</v>
      </c>
      <c r="K54" t="s">
        <v>34</v>
      </c>
      <c r="L54" t="s">
        <v>13</v>
      </c>
      <c r="M54">
        <v>1</v>
      </c>
    </row>
    <row r="55" spans="1:13" x14ac:dyDescent="0.3">
      <c r="A55">
        <v>70</v>
      </c>
      <c r="B55" t="s">
        <v>82</v>
      </c>
      <c r="C55">
        <v>35</v>
      </c>
      <c r="D55" t="s">
        <v>27</v>
      </c>
      <c r="E55" t="s">
        <v>20</v>
      </c>
      <c r="F55">
        <v>0</v>
      </c>
      <c r="G55" t="s">
        <v>46</v>
      </c>
      <c r="H55">
        <v>11</v>
      </c>
      <c r="I55" t="s">
        <v>22</v>
      </c>
      <c r="J55" t="s">
        <v>23</v>
      </c>
      <c r="K55" t="s">
        <v>24</v>
      </c>
      <c r="L55" t="s">
        <v>13</v>
      </c>
      <c r="M55">
        <v>1</v>
      </c>
    </row>
    <row r="56" spans="1:13" x14ac:dyDescent="0.3">
      <c r="A56">
        <v>72</v>
      </c>
      <c r="B56" t="s">
        <v>83</v>
      </c>
      <c r="C56">
        <v>26</v>
      </c>
      <c r="D56" t="s">
        <v>27</v>
      </c>
      <c r="E56" t="s">
        <v>20</v>
      </c>
      <c r="F56">
        <v>0</v>
      </c>
      <c r="G56" t="s">
        <v>14</v>
      </c>
      <c r="H56">
        <v>23</v>
      </c>
      <c r="I56" t="s">
        <v>33</v>
      </c>
      <c r="J56" t="s">
        <v>16</v>
      </c>
      <c r="K56" t="s">
        <v>24</v>
      </c>
      <c r="L56" t="s">
        <v>13</v>
      </c>
      <c r="M56">
        <v>1</v>
      </c>
    </row>
    <row r="57" spans="1:13" x14ac:dyDescent="0.3">
      <c r="A57">
        <v>73</v>
      </c>
      <c r="B57" t="s">
        <v>84</v>
      </c>
      <c r="C57">
        <v>33</v>
      </c>
      <c r="D57" t="s">
        <v>27</v>
      </c>
      <c r="E57" t="s">
        <v>20</v>
      </c>
      <c r="F57">
        <v>0</v>
      </c>
      <c r="G57" t="s">
        <v>21</v>
      </c>
      <c r="H57">
        <v>1</v>
      </c>
      <c r="I57" t="s">
        <v>15</v>
      </c>
      <c r="J57" t="s">
        <v>16</v>
      </c>
      <c r="K57" t="s">
        <v>17</v>
      </c>
      <c r="L57" t="s">
        <v>13</v>
      </c>
      <c r="M57">
        <v>1</v>
      </c>
    </row>
    <row r="58" spans="1:13" x14ac:dyDescent="0.3">
      <c r="A58">
        <v>74</v>
      </c>
      <c r="B58" t="s">
        <v>85</v>
      </c>
      <c r="C58">
        <v>35</v>
      </c>
      <c r="D58" t="s">
        <v>27</v>
      </c>
      <c r="E58" t="s">
        <v>20</v>
      </c>
      <c r="F58">
        <v>0</v>
      </c>
      <c r="G58" t="s">
        <v>21</v>
      </c>
      <c r="H58">
        <v>18</v>
      </c>
      <c r="I58" t="s">
        <v>33</v>
      </c>
      <c r="J58" t="s">
        <v>23</v>
      </c>
      <c r="K58" t="s">
        <v>24</v>
      </c>
      <c r="L58" t="s">
        <v>20</v>
      </c>
      <c r="M58">
        <v>0</v>
      </c>
    </row>
    <row r="59" spans="1:13" x14ac:dyDescent="0.3">
      <c r="A59">
        <v>75</v>
      </c>
      <c r="B59" t="s">
        <v>86</v>
      </c>
      <c r="C59">
        <v>35</v>
      </c>
      <c r="D59" t="s">
        <v>27</v>
      </c>
      <c r="E59" t="s">
        <v>20</v>
      </c>
      <c r="F59">
        <v>0</v>
      </c>
      <c r="G59" t="s">
        <v>14</v>
      </c>
      <c r="H59">
        <v>23</v>
      </c>
      <c r="I59" t="s">
        <v>33</v>
      </c>
      <c r="J59" t="s">
        <v>16</v>
      </c>
      <c r="K59" t="s">
        <v>24</v>
      </c>
      <c r="L59" t="s">
        <v>13</v>
      </c>
      <c r="M59">
        <v>1</v>
      </c>
    </row>
    <row r="60" spans="1:13" x14ac:dyDescent="0.3">
      <c r="A60">
        <v>76</v>
      </c>
      <c r="B60" t="s">
        <v>87</v>
      </c>
      <c r="C60">
        <v>31</v>
      </c>
      <c r="D60" t="s">
        <v>27</v>
      </c>
      <c r="E60" t="s">
        <v>20</v>
      </c>
      <c r="F60">
        <v>0</v>
      </c>
      <c r="G60" t="s">
        <v>14</v>
      </c>
      <c r="H60">
        <v>7</v>
      </c>
      <c r="I60" t="s">
        <v>22</v>
      </c>
      <c r="J60" t="s">
        <v>23</v>
      </c>
      <c r="K60" t="s">
        <v>34</v>
      </c>
      <c r="L60" t="s">
        <v>20</v>
      </c>
      <c r="M60">
        <v>0</v>
      </c>
    </row>
    <row r="61" spans="1:13" x14ac:dyDescent="0.3">
      <c r="A61">
        <v>77</v>
      </c>
      <c r="B61" t="s">
        <v>88</v>
      </c>
      <c r="C61">
        <v>37</v>
      </c>
      <c r="D61" t="s">
        <v>12</v>
      </c>
      <c r="E61" t="s">
        <v>20</v>
      </c>
      <c r="F61">
        <v>0</v>
      </c>
      <c r="G61" t="s">
        <v>14</v>
      </c>
      <c r="H61">
        <v>1</v>
      </c>
      <c r="I61" t="s">
        <v>15</v>
      </c>
      <c r="J61" t="s">
        <v>23</v>
      </c>
      <c r="K61" t="s">
        <v>34</v>
      </c>
      <c r="L61" t="s">
        <v>20</v>
      </c>
      <c r="M61">
        <v>0</v>
      </c>
    </row>
    <row r="62" spans="1:13" x14ac:dyDescent="0.3">
      <c r="A62">
        <v>78</v>
      </c>
      <c r="B62" t="s">
        <v>89</v>
      </c>
      <c r="C62">
        <v>32</v>
      </c>
      <c r="D62" t="s">
        <v>27</v>
      </c>
      <c r="E62" t="s">
        <v>20</v>
      </c>
      <c r="F62">
        <v>0</v>
      </c>
      <c r="G62" t="s">
        <v>14</v>
      </c>
      <c r="H62">
        <v>1</v>
      </c>
      <c r="I62" t="s">
        <v>15</v>
      </c>
      <c r="J62" t="s">
        <v>23</v>
      </c>
      <c r="K62" t="s">
        <v>24</v>
      </c>
      <c r="L62" t="s">
        <v>13</v>
      </c>
      <c r="M62">
        <v>1</v>
      </c>
    </row>
    <row r="63" spans="1:13" x14ac:dyDescent="0.3">
      <c r="A63">
        <v>79</v>
      </c>
      <c r="B63" t="s">
        <v>90</v>
      </c>
      <c r="C63">
        <v>38</v>
      </c>
      <c r="D63" t="s">
        <v>12</v>
      </c>
      <c r="E63" t="s">
        <v>20</v>
      </c>
      <c r="F63">
        <v>0</v>
      </c>
      <c r="G63" t="s">
        <v>21</v>
      </c>
      <c r="H63">
        <v>29</v>
      </c>
      <c r="I63" t="s">
        <v>33</v>
      </c>
      <c r="J63" t="s">
        <v>16</v>
      </c>
      <c r="K63" t="s">
        <v>17</v>
      </c>
      <c r="L63" t="s">
        <v>20</v>
      </c>
      <c r="M63">
        <v>0</v>
      </c>
    </row>
    <row r="64" spans="1:13" x14ac:dyDescent="0.3">
      <c r="A64">
        <v>80</v>
      </c>
      <c r="B64" t="s">
        <v>91</v>
      </c>
      <c r="C64">
        <v>50</v>
      </c>
      <c r="D64" t="s">
        <v>19</v>
      </c>
      <c r="E64" t="s">
        <v>20</v>
      </c>
      <c r="F64">
        <v>0</v>
      </c>
      <c r="G64" t="s">
        <v>14</v>
      </c>
      <c r="H64">
        <v>7</v>
      </c>
      <c r="I64" t="s">
        <v>22</v>
      </c>
      <c r="J64" t="s">
        <v>16</v>
      </c>
      <c r="K64" t="s">
        <v>34</v>
      </c>
      <c r="L64" t="s">
        <v>13</v>
      </c>
      <c r="M64">
        <v>1</v>
      </c>
    </row>
    <row r="65" spans="1:13" x14ac:dyDescent="0.3">
      <c r="A65">
        <v>81</v>
      </c>
      <c r="B65" t="s">
        <v>92</v>
      </c>
      <c r="C65">
        <v>59</v>
      </c>
      <c r="D65" t="s">
        <v>31</v>
      </c>
      <c r="E65" t="s">
        <v>20</v>
      </c>
      <c r="F65">
        <v>0</v>
      </c>
      <c r="G65" t="s">
        <v>14</v>
      </c>
      <c r="H65">
        <v>25</v>
      </c>
      <c r="I65" t="s">
        <v>33</v>
      </c>
      <c r="J65" t="s">
        <v>16</v>
      </c>
      <c r="K65" t="s">
        <v>17</v>
      </c>
      <c r="L65" t="s">
        <v>20</v>
      </c>
      <c r="M65">
        <v>0</v>
      </c>
    </row>
    <row r="66" spans="1:13" x14ac:dyDescent="0.3">
      <c r="A66">
        <v>83</v>
      </c>
      <c r="B66" t="s">
        <v>93</v>
      </c>
      <c r="C66">
        <v>36</v>
      </c>
      <c r="D66" t="s">
        <v>12</v>
      </c>
      <c r="E66" t="s">
        <v>20</v>
      </c>
      <c r="F66">
        <v>0</v>
      </c>
      <c r="G66" t="s">
        <v>14</v>
      </c>
      <c r="H66">
        <v>8</v>
      </c>
      <c r="I66" t="s">
        <v>22</v>
      </c>
      <c r="J66" t="s">
        <v>16</v>
      </c>
      <c r="K66" t="s">
        <v>34</v>
      </c>
      <c r="L66" t="s">
        <v>20</v>
      </c>
      <c r="M66">
        <v>0</v>
      </c>
    </row>
    <row r="67" spans="1:13" x14ac:dyDescent="0.3">
      <c r="A67">
        <v>84</v>
      </c>
      <c r="B67" t="s">
        <v>94</v>
      </c>
      <c r="C67">
        <v>55</v>
      </c>
      <c r="D67" t="s">
        <v>19</v>
      </c>
      <c r="E67" t="s">
        <v>20</v>
      </c>
      <c r="F67">
        <v>0</v>
      </c>
      <c r="G67" t="s">
        <v>14</v>
      </c>
      <c r="H67">
        <v>8</v>
      </c>
      <c r="I67" t="s">
        <v>22</v>
      </c>
      <c r="J67" t="s">
        <v>16</v>
      </c>
      <c r="K67" t="s">
        <v>34</v>
      </c>
      <c r="L67" t="s">
        <v>13</v>
      </c>
      <c r="M67">
        <v>1</v>
      </c>
    </row>
    <row r="68" spans="1:13" x14ac:dyDescent="0.3">
      <c r="A68">
        <v>85</v>
      </c>
      <c r="B68" t="s">
        <v>95</v>
      </c>
      <c r="C68">
        <v>36</v>
      </c>
      <c r="D68" t="s">
        <v>12</v>
      </c>
      <c r="E68" t="s">
        <v>20</v>
      </c>
      <c r="F68">
        <v>0</v>
      </c>
      <c r="G68" t="s">
        <v>21</v>
      </c>
      <c r="H68">
        <v>11</v>
      </c>
      <c r="I68" t="s">
        <v>22</v>
      </c>
      <c r="J68" t="s">
        <v>23</v>
      </c>
      <c r="K68" t="s">
        <v>17</v>
      </c>
      <c r="L68" t="s">
        <v>20</v>
      </c>
      <c r="M68">
        <v>0</v>
      </c>
    </row>
    <row r="69" spans="1:13" x14ac:dyDescent="0.3">
      <c r="A69">
        <v>86</v>
      </c>
      <c r="B69" t="s">
        <v>96</v>
      </c>
      <c r="C69">
        <v>45</v>
      </c>
      <c r="D69" t="s">
        <v>12</v>
      </c>
      <c r="E69" t="s">
        <v>20</v>
      </c>
      <c r="F69">
        <v>0</v>
      </c>
      <c r="G69" t="s">
        <v>14</v>
      </c>
      <c r="H69">
        <v>7</v>
      </c>
      <c r="I69" t="s">
        <v>22</v>
      </c>
      <c r="J69" t="s">
        <v>23</v>
      </c>
      <c r="K69" t="s">
        <v>34</v>
      </c>
      <c r="L69" t="s">
        <v>20</v>
      </c>
      <c r="M69">
        <v>0</v>
      </c>
    </row>
    <row r="70" spans="1:13" x14ac:dyDescent="0.3">
      <c r="A70">
        <v>88</v>
      </c>
      <c r="B70" t="s">
        <v>97</v>
      </c>
      <c r="C70">
        <v>35</v>
      </c>
      <c r="D70" t="s">
        <v>27</v>
      </c>
      <c r="E70" t="s">
        <v>20</v>
      </c>
      <c r="F70">
        <v>0</v>
      </c>
      <c r="G70" t="s">
        <v>21</v>
      </c>
      <c r="H70">
        <v>1</v>
      </c>
      <c r="I70" t="s">
        <v>15</v>
      </c>
      <c r="J70" t="s">
        <v>23</v>
      </c>
      <c r="K70" t="s">
        <v>24</v>
      </c>
      <c r="L70" t="s">
        <v>20</v>
      </c>
      <c r="M70">
        <v>0</v>
      </c>
    </row>
    <row r="71" spans="1:13" x14ac:dyDescent="0.3">
      <c r="A71">
        <v>90</v>
      </c>
      <c r="B71" t="s">
        <v>98</v>
      </c>
      <c r="C71">
        <v>36</v>
      </c>
      <c r="D71" t="s">
        <v>12</v>
      </c>
      <c r="E71" t="s">
        <v>13</v>
      </c>
      <c r="F71">
        <v>1</v>
      </c>
      <c r="G71" t="s">
        <v>14</v>
      </c>
      <c r="H71">
        <v>9</v>
      </c>
      <c r="I71" t="s">
        <v>22</v>
      </c>
      <c r="J71" t="s">
        <v>23</v>
      </c>
      <c r="K71" t="s">
        <v>24</v>
      </c>
      <c r="L71" t="s">
        <v>13</v>
      </c>
      <c r="M71">
        <v>1</v>
      </c>
    </row>
    <row r="72" spans="1:13" x14ac:dyDescent="0.3">
      <c r="A72">
        <v>91</v>
      </c>
      <c r="B72" t="s">
        <v>99</v>
      </c>
      <c r="C72">
        <v>59</v>
      </c>
      <c r="D72" t="s">
        <v>31</v>
      </c>
      <c r="E72" t="s">
        <v>20</v>
      </c>
      <c r="F72">
        <v>0</v>
      </c>
      <c r="G72" t="s">
        <v>21</v>
      </c>
      <c r="H72">
        <v>1</v>
      </c>
      <c r="I72" t="s">
        <v>15</v>
      </c>
      <c r="J72" t="s">
        <v>16</v>
      </c>
      <c r="K72" t="s">
        <v>17</v>
      </c>
      <c r="L72" t="s">
        <v>20</v>
      </c>
      <c r="M72">
        <v>0</v>
      </c>
    </row>
    <row r="73" spans="1:13" x14ac:dyDescent="0.3">
      <c r="A73">
        <v>94</v>
      </c>
      <c r="B73" t="s">
        <v>100</v>
      </c>
      <c r="C73">
        <v>29</v>
      </c>
      <c r="D73" t="s">
        <v>27</v>
      </c>
      <c r="E73" t="s">
        <v>20</v>
      </c>
      <c r="F73">
        <v>0</v>
      </c>
      <c r="G73" t="s">
        <v>14</v>
      </c>
      <c r="H73">
        <v>2</v>
      </c>
      <c r="I73" t="s">
        <v>15</v>
      </c>
      <c r="J73" t="s">
        <v>23</v>
      </c>
      <c r="K73" t="s">
        <v>24</v>
      </c>
      <c r="L73" t="s">
        <v>20</v>
      </c>
      <c r="M73">
        <v>0</v>
      </c>
    </row>
    <row r="74" spans="1:13" x14ac:dyDescent="0.3">
      <c r="A74">
        <v>95</v>
      </c>
      <c r="B74" t="s">
        <v>101</v>
      </c>
      <c r="C74">
        <v>31</v>
      </c>
      <c r="D74" t="s">
        <v>27</v>
      </c>
      <c r="E74" t="s">
        <v>20</v>
      </c>
      <c r="F74">
        <v>0</v>
      </c>
      <c r="G74" t="s">
        <v>14</v>
      </c>
      <c r="H74">
        <v>1</v>
      </c>
      <c r="I74" t="s">
        <v>15</v>
      </c>
      <c r="J74" t="s">
        <v>23</v>
      </c>
      <c r="K74" t="s">
        <v>17</v>
      </c>
      <c r="L74" t="s">
        <v>20</v>
      </c>
      <c r="M74">
        <v>0</v>
      </c>
    </row>
    <row r="75" spans="1:13" x14ac:dyDescent="0.3">
      <c r="A75">
        <v>96</v>
      </c>
      <c r="B75" t="s">
        <v>102</v>
      </c>
      <c r="C75">
        <v>32</v>
      </c>
      <c r="D75" t="s">
        <v>27</v>
      </c>
      <c r="E75" t="s">
        <v>20</v>
      </c>
      <c r="F75">
        <v>0</v>
      </c>
      <c r="G75" t="s">
        <v>14</v>
      </c>
      <c r="H75">
        <v>1</v>
      </c>
      <c r="I75" t="s">
        <v>15</v>
      </c>
      <c r="J75" t="s">
        <v>23</v>
      </c>
      <c r="K75" t="s">
        <v>24</v>
      </c>
      <c r="L75" t="s">
        <v>20</v>
      </c>
      <c r="M75">
        <v>0</v>
      </c>
    </row>
    <row r="76" spans="1:13" x14ac:dyDescent="0.3">
      <c r="A76">
        <v>97</v>
      </c>
      <c r="B76" t="s">
        <v>103</v>
      </c>
      <c r="C76">
        <v>36</v>
      </c>
      <c r="D76" t="s">
        <v>12</v>
      </c>
      <c r="E76" t="s">
        <v>20</v>
      </c>
      <c r="F76">
        <v>0</v>
      </c>
      <c r="G76" t="s">
        <v>14</v>
      </c>
      <c r="H76">
        <v>6</v>
      </c>
      <c r="I76" t="s">
        <v>22</v>
      </c>
      <c r="J76" t="s">
        <v>16</v>
      </c>
      <c r="K76" t="s">
        <v>24</v>
      </c>
      <c r="L76" t="s">
        <v>20</v>
      </c>
      <c r="M76">
        <v>0</v>
      </c>
    </row>
    <row r="77" spans="1:13" x14ac:dyDescent="0.3">
      <c r="A77">
        <v>98</v>
      </c>
      <c r="B77" t="s">
        <v>104</v>
      </c>
      <c r="C77">
        <v>31</v>
      </c>
      <c r="D77" t="s">
        <v>27</v>
      </c>
      <c r="E77" t="s">
        <v>20</v>
      </c>
      <c r="F77">
        <v>0</v>
      </c>
      <c r="G77" t="s">
        <v>14</v>
      </c>
      <c r="H77">
        <v>8</v>
      </c>
      <c r="I77" t="s">
        <v>22</v>
      </c>
      <c r="J77" t="s">
        <v>16</v>
      </c>
      <c r="K77" t="s">
        <v>17</v>
      </c>
      <c r="L77" t="s">
        <v>20</v>
      </c>
      <c r="M77">
        <v>0</v>
      </c>
    </row>
    <row r="78" spans="1:13" x14ac:dyDescent="0.3">
      <c r="A78">
        <v>100</v>
      </c>
      <c r="B78" t="s">
        <v>105</v>
      </c>
      <c r="C78">
        <v>35</v>
      </c>
      <c r="D78" t="s">
        <v>27</v>
      </c>
      <c r="E78" t="s">
        <v>20</v>
      </c>
      <c r="F78">
        <v>0</v>
      </c>
      <c r="G78" t="s">
        <v>14</v>
      </c>
      <c r="H78">
        <v>1</v>
      </c>
      <c r="I78" t="s">
        <v>15</v>
      </c>
      <c r="J78" t="s">
        <v>23</v>
      </c>
      <c r="K78" t="s">
        <v>17</v>
      </c>
      <c r="L78" t="s">
        <v>20</v>
      </c>
      <c r="M78">
        <v>0</v>
      </c>
    </row>
    <row r="79" spans="1:13" x14ac:dyDescent="0.3">
      <c r="A79">
        <v>101</v>
      </c>
      <c r="B79" t="s">
        <v>106</v>
      </c>
      <c r="C79">
        <v>45</v>
      </c>
      <c r="D79" t="s">
        <v>12</v>
      </c>
      <c r="E79" t="s">
        <v>20</v>
      </c>
      <c r="F79">
        <v>0</v>
      </c>
      <c r="G79" t="s">
        <v>14</v>
      </c>
      <c r="H79">
        <v>6</v>
      </c>
      <c r="I79" t="s">
        <v>22</v>
      </c>
      <c r="J79" t="s">
        <v>23</v>
      </c>
      <c r="K79" t="s">
        <v>24</v>
      </c>
      <c r="L79" t="s">
        <v>13</v>
      </c>
      <c r="M79">
        <v>1</v>
      </c>
    </row>
    <row r="80" spans="1:13" x14ac:dyDescent="0.3">
      <c r="A80">
        <v>102</v>
      </c>
      <c r="B80" t="s">
        <v>107</v>
      </c>
      <c r="C80">
        <v>37</v>
      </c>
      <c r="D80" t="s">
        <v>12</v>
      </c>
      <c r="E80" t="s">
        <v>20</v>
      </c>
      <c r="F80">
        <v>0</v>
      </c>
      <c r="G80" t="s">
        <v>14</v>
      </c>
      <c r="H80">
        <v>7</v>
      </c>
      <c r="I80" t="s">
        <v>22</v>
      </c>
      <c r="J80" t="s">
        <v>23</v>
      </c>
      <c r="K80" t="s">
        <v>17</v>
      </c>
      <c r="L80" t="s">
        <v>20</v>
      </c>
      <c r="M80">
        <v>0</v>
      </c>
    </row>
    <row r="81" spans="1:13" x14ac:dyDescent="0.3">
      <c r="A81">
        <v>103</v>
      </c>
      <c r="B81" t="s">
        <v>108</v>
      </c>
      <c r="C81">
        <v>46</v>
      </c>
      <c r="D81" t="s">
        <v>19</v>
      </c>
      <c r="E81" t="s">
        <v>20</v>
      </c>
      <c r="F81">
        <v>0</v>
      </c>
      <c r="G81" t="s">
        <v>14</v>
      </c>
      <c r="H81">
        <v>5</v>
      </c>
      <c r="I81" t="s">
        <v>15</v>
      </c>
      <c r="J81" t="s">
        <v>23</v>
      </c>
      <c r="K81" t="s">
        <v>34</v>
      </c>
      <c r="L81" t="s">
        <v>13</v>
      </c>
      <c r="M81">
        <v>1</v>
      </c>
    </row>
    <row r="82" spans="1:13" x14ac:dyDescent="0.3">
      <c r="A82">
        <v>104</v>
      </c>
      <c r="B82" t="s">
        <v>109</v>
      </c>
      <c r="C82">
        <v>30</v>
      </c>
      <c r="D82" t="s">
        <v>27</v>
      </c>
      <c r="E82" t="s">
        <v>20</v>
      </c>
      <c r="F82">
        <v>0</v>
      </c>
      <c r="G82" t="s">
        <v>14</v>
      </c>
      <c r="H82">
        <v>1</v>
      </c>
      <c r="I82" t="s">
        <v>15</v>
      </c>
      <c r="J82" t="s">
        <v>23</v>
      </c>
      <c r="K82" t="s">
        <v>24</v>
      </c>
      <c r="L82" t="s">
        <v>13</v>
      </c>
      <c r="M82">
        <v>1</v>
      </c>
    </row>
    <row r="83" spans="1:13" x14ac:dyDescent="0.3">
      <c r="A83">
        <v>105</v>
      </c>
      <c r="B83" t="s">
        <v>110</v>
      </c>
      <c r="C83">
        <v>35</v>
      </c>
      <c r="D83" t="s">
        <v>27</v>
      </c>
      <c r="E83" t="s">
        <v>20</v>
      </c>
      <c r="F83">
        <v>0</v>
      </c>
      <c r="G83" t="s">
        <v>14</v>
      </c>
      <c r="H83">
        <v>1</v>
      </c>
      <c r="I83" t="s">
        <v>15</v>
      </c>
      <c r="J83" t="s">
        <v>23</v>
      </c>
      <c r="K83" t="s">
        <v>17</v>
      </c>
      <c r="L83" t="s">
        <v>20</v>
      </c>
      <c r="M83">
        <v>0</v>
      </c>
    </row>
    <row r="84" spans="1:13" x14ac:dyDescent="0.3">
      <c r="A84">
        <v>106</v>
      </c>
      <c r="B84" t="s">
        <v>111</v>
      </c>
      <c r="C84">
        <v>55</v>
      </c>
      <c r="D84" t="s">
        <v>19</v>
      </c>
      <c r="E84" t="s">
        <v>20</v>
      </c>
      <c r="F84">
        <v>0</v>
      </c>
      <c r="G84" t="s">
        <v>14</v>
      </c>
      <c r="H84">
        <v>1</v>
      </c>
      <c r="I84" t="s">
        <v>15</v>
      </c>
      <c r="J84" t="s">
        <v>23</v>
      </c>
      <c r="K84" t="s">
        <v>24</v>
      </c>
      <c r="L84" t="s">
        <v>20</v>
      </c>
      <c r="M84">
        <v>0</v>
      </c>
    </row>
    <row r="85" spans="1:13" x14ac:dyDescent="0.3">
      <c r="A85">
        <v>107</v>
      </c>
      <c r="B85" t="s">
        <v>112</v>
      </c>
      <c r="C85">
        <v>38</v>
      </c>
      <c r="D85" t="s">
        <v>12</v>
      </c>
      <c r="E85" t="s">
        <v>20</v>
      </c>
      <c r="F85">
        <v>0</v>
      </c>
      <c r="G85" t="s">
        <v>46</v>
      </c>
      <c r="H85">
        <v>6</v>
      </c>
      <c r="I85" t="s">
        <v>22</v>
      </c>
      <c r="J85" t="s">
        <v>16</v>
      </c>
      <c r="K85" t="s">
        <v>34</v>
      </c>
      <c r="L85" t="s">
        <v>13</v>
      </c>
      <c r="M85">
        <v>1</v>
      </c>
    </row>
    <row r="86" spans="1:13" x14ac:dyDescent="0.3">
      <c r="A86">
        <v>110</v>
      </c>
      <c r="B86" t="s">
        <v>113</v>
      </c>
      <c r="C86">
        <v>34</v>
      </c>
      <c r="D86" t="s">
        <v>27</v>
      </c>
      <c r="E86" t="s">
        <v>20</v>
      </c>
      <c r="F86">
        <v>0</v>
      </c>
      <c r="G86" t="s">
        <v>14</v>
      </c>
      <c r="H86">
        <v>1</v>
      </c>
      <c r="I86" t="s">
        <v>15</v>
      </c>
      <c r="J86" t="s">
        <v>23</v>
      </c>
      <c r="K86" t="s">
        <v>24</v>
      </c>
      <c r="L86" t="s">
        <v>20</v>
      </c>
      <c r="M86">
        <v>0</v>
      </c>
    </row>
    <row r="87" spans="1:13" x14ac:dyDescent="0.3">
      <c r="A87">
        <v>112</v>
      </c>
      <c r="B87" t="s">
        <v>114</v>
      </c>
      <c r="C87">
        <v>56</v>
      </c>
      <c r="D87" t="s">
        <v>31</v>
      </c>
      <c r="E87" t="s">
        <v>20</v>
      </c>
      <c r="F87">
        <v>0</v>
      </c>
      <c r="G87" t="s">
        <v>14</v>
      </c>
      <c r="H87">
        <v>7</v>
      </c>
      <c r="I87" t="s">
        <v>22</v>
      </c>
      <c r="J87" t="s">
        <v>23</v>
      </c>
      <c r="K87" t="s">
        <v>17</v>
      </c>
      <c r="L87" t="s">
        <v>20</v>
      </c>
      <c r="M87">
        <v>0</v>
      </c>
    </row>
    <row r="88" spans="1:13" x14ac:dyDescent="0.3">
      <c r="A88">
        <v>113</v>
      </c>
      <c r="B88" t="s">
        <v>115</v>
      </c>
      <c r="C88">
        <v>23</v>
      </c>
      <c r="D88" t="s">
        <v>45</v>
      </c>
      <c r="E88" t="s">
        <v>20</v>
      </c>
      <c r="F88">
        <v>0</v>
      </c>
      <c r="G88" t="s">
        <v>14</v>
      </c>
      <c r="H88">
        <v>2</v>
      </c>
      <c r="I88" t="s">
        <v>15</v>
      </c>
      <c r="J88" t="s">
        <v>23</v>
      </c>
      <c r="K88" t="s">
        <v>34</v>
      </c>
      <c r="L88" t="s">
        <v>20</v>
      </c>
      <c r="M88">
        <v>0</v>
      </c>
    </row>
    <row r="89" spans="1:13" x14ac:dyDescent="0.3">
      <c r="A89">
        <v>116</v>
      </c>
      <c r="B89" t="s">
        <v>116</v>
      </c>
      <c r="C89">
        <v>51</v>
      </c>
      <c r="D89" t="s">
        <v>19</v>
      </c>
      <c r="E89" t="s">
        <v>20</v>
      </c>
      <c r="F89">
        <v>0</v>
      </c>
      <c r="G89" t="s">
        <v>14</v>
      </c>
      <c r="H89">
        <v>9</v>
      </c>
      <c r="I89" t="s">
        <v>22</v>
      </c>
      <c r="J89" t="s">
        <v>23</v>
      </c>
      <c r="K89" t="s">
        <v>24</v>
      </c>
      <c r="L89" t="s">
        <v>20</v>
      </c>
      <c r="M89">
        <v>0</v>
      </c>
    </row>
    <row r="90" spans="1:13" x14ac:dyDescent="0.3">
      <c r="A90">
        <v>117</v>
      </c>
      <c r="B90" t="s">
        <v>117</v>
      </c>
      <c r="C90">
        <v>30</v>
      </c>
      <c r="D90" t="s">
        <v>27</v>
      </c>
      <c r="E90" t="s">
        <v>20</v>
      </c>
      <c r="F90">
        <v>0</v>
      </c>
      <c r="G90" t="s">
        <v>14</v>
      </c>
      <c r="H90">
        <v>2</v>
      </c>
      <c r="I90" t="s">
        <v>15</v>
      </c>
      <c r="J90" t="s">
        <v>23</v>
      </c>
      <c r="K90" t="s">
        <v>24</v>
      </c>
      <c r="L90" t="s">
        <v>20</v>
      </c>
      <c r="M90">
        <v>0</v>
      </c>
    </row>
    <row r="91" spans="1:13" x14ac:dyDescent="0.3">
      <c r="A91">
        <v>118</v>
      </c>
      <c r="B91" t="s">
        <v>118</v>
      </c>
      <c r="C91">
        <v>46</v>
      </c>
      <c r="D91" t="s">
        <v>19</v>
      </c>
      <c r="E91" t="s">
        <v>13</v>
      </c>
      <c r="F91">
        <v>1</v>
      </c>
      <c r="G91" t="s">
        <v>14</v>
      </c>
      <c r="H91">
        <v>9</v>
      </c>
      <c r="I91" t="s">
        <v>22</v>
      </c>
      <c r="J91" t="s">
        <v>23</v>
      </c>
      <c r="K91" t="s">
        <v>17</v>
      </c>
      <c r="L91" t="s">
        <v>20</v>
      </c>
      <c r="M91">
        <v>0</v>
      </c>
    </row>
    <row r="92" spans="1:13" x14ac:dyDescent="0.3">
      <c r="A92">
        <v>119</v>
      </c>
      <c r="B92" t="s">
        <v>119</v>
      </c>
      <c r="C92">
        <v>40</v>
      </c>
      <c r="D92" t="s">
        <v>12</v>
      </c>
      <c r="E92" t="s">
        <v>20</v>
      </c>
      <c r="F92">
        <v>0</v>
      </c>
      <c r="G92" t="s">
        <v>21</v>
      </c>
      <c r="H92">
        <v>1</v>
      </c>
      <c r="I92" t="s">
        <v>15</v>
      </c>
      <c r="J92" t="s">
        <v>23</v>
      </c>
      <c r="K92" t="s">
        <v>24</v>
      </c>
      <c r="L92" t="s">
        <v>20</v>
      </c>
      <c r="M92">
        <v>0</v>
      </c>
    </row>
    <row r="93" spans="1:13" x14ac:dyDescent="0.3">
      <c r="A93">
        <v>120</v>
      </c>
      <c r="B93" t="s">
        <v>120</v>
      </c>
      <c r="C93">
        <v>51</v>
      </c>
      <c r="D93" t="s">
        <v>19</v>
      </c>
      <c r="E93" t="s">
        <v>20</v>
      </c>
      <c r="F93">
        <v>0</v>
      </c>
      <c r="G93" t="s">
        <v>14</v>
      </c>
      <c r="H93">
        <v>21</v>
      </c>
      <c r="I93" t="s">
        <v>33</v>
      </c>
      <c r="J93" t="s">
        <v>23</v>
      </c>
      <c r="K93" t="s">
        <v>17</v>
      </c>
      <c r="L93" t="s">
        <v>13</v>
      </c>
      <c r="M93">
        <v>1</v>
      </c>
    </row>
    <row r="94" spans="1:13" x14ac:dyDescent="0.3">
      <c r="A94">
        <v>121</v>
      </c>
      <c r="B94" t="s">
        <v>121</v>
      </c>
      <c r="C94">
        <v>30</v>
      </c>
      <c r="D94" t="s">
        <v>27</v>
      </c>
      <c r="E94" t="s">
        <v>20</v>
      </c>
      <c r="F94">
        <v>0</v>
      </c>
      <c r="G94" t="s">
        <v>14</v>
      </c>
      <c r="H94">
        <v>4</v>
      </c>
      <c r="I94" t="s">
        <v>15</v>
      </c>
      <c r="J94" t="s">
        <v>16</v>
      </c>
      <c r="K94" t="s">
        <v>34</v>
      </c>
      <c r="L94" t="s">
        <v>13</v>
      </c>
      <c r="M94">
        <v>1</v>
      </c>
    </row>
    <row r="95" spans="1:13" x14ac:dyDescent="0.3">
      <c r="A95">
        <v>124</v>
      </c>
      <c r="B95" t="s">
        <v>122</v>
      </c>
      <c r="C95">
        <v>46</v>
      </c>
      <c r="D95" t="s">
        <v>19</v>
      </c>
      <c r="E95" t="s">
        <v>20</v>
      </c>
      <c r="F95">
        <v>0</v>
      </c>
      <c r="G95" t="s">
        <v>21</v>
      </c>
      <c r="H95">
        <v>1</v>
      </c>
      <c r="I95" t="s">
        <v>15</v>
      </c>
      <c r="J95" t="s">
        <v>23</v>
      </c>
      <c r="K95" t="s">
        <v>24</v>
      </c>
      <c r="L95" t="s">
        <v>13</v>
      </c>
      <c r="M95">
        <v>1</v>
      </c>
    </row>
    <row r="96" spans="1:13" x14ac:dyDescent="0.3">
      <c r="A96">
        <v>125</v>
      </c>
      <c r="B96" t="s">
        <v>123</v>
      </c>
      <c r="C96">
        <v>32</v>
      </c>
      <c r="D96" t="s">
        <v>27</v>
      </c>
      <c r="E96" t="s">
        <v>20</v>
      </c>
      <c r="F96">
        <v>0</v>
      </c>
      <c r="G96" t="s">
        <v>14</v>
      </c>
      <c r="H96">
        <v>6</v>
      </c>
      <c r="I96" t="s">
        <v>22</v>
      </c>
      <c r="J96" t="s">
        <v>23</v>
      </c>
      <c r="K96" t="s">
        <v>17</v>
      </c>
      <c r="L96" t="s">
        <v>20</v>
      </c>
      <c r="M96">
        <v>0</v>
      </c>
    </row>
    <row r="97" spans="1:13" x14ac:dyDescent="0.3">
      <c r="A97">
        <v>126</v>
      </c>
      <c r="B97" t="s">
        <v>124</v>
      </c>
      <c r="C97">
        <v>54</v>
      </c>
      <c r="D97" t="s">
        <v>19</v>
      </c>
      <c r="E97" t="s">
        <v>20</v>
      </c>
      <c r="F97">
        <v>0</v>
      </c>
      <c r="G97" t="s">
        <v>14</v>
      </c>
      <c r="H97">
        <v>2</v>
      </c>
      <c r="I97" t="s">
        <v>15</v>
      </c>
      <c r="J97" t="s">
        <v>16</v>
      </c>
      <c r="K97" t="s">
        <v>24</v>
      </c>
      <c r="L97" t="s">
        <v>20</v>
      </c>
      <c r="M97">
        <v>0</v>
      </c>
    </row>
    <row r="98" spans="1:13" x14ac:dyDescent="0.3">
      <c r="A98">
        <v>128</v>
      </c>
      <c r="B98" t="s">
        <v>125</v>
      </c>
      <c r="C98">
        <v>24</v>
      </c>
      <c r="D98" t="s">
        <v>45</v>
      </c>
      <c r="E98" t="s">
        <v>20</v>
      </c>
      <c r="F98">
        <v>0</v>
      </c>
      <c r="G98" t="s">
        <v>14</v>
      </c>
      <c r="H98">
        <v>3</v>
      </c>
      <c r="I98" t="s">
        <v>15</v>
      </c>
      <c r="J98" t="s">
        <v>16</v>
      </c>
      <c r="K98" t="s">
        <v>24</v>
      </c>
      <c r="L98" t="s">
        <v>20</v>
      </c>
      <c r="M98">
        <v>0</v>
      </c>
    </row>
    <row r="99" spans="1:13" x14ac:dyDescent="0.3">
      <c r="A99">
        <v>129</v>
      </c>
      <c r="B99" t="s">
        <v>126</v>
      </c>
      <c r="C99">
        <v>28</v>
      </c>
      <c r="D99" t="s">
        <v>27</v>
      </c>
      <c r="E99" t="s">
        <v>20</v>
      </c>
      <c r="F99">
        <v>0</v>
      </c>
      <c r="G99" t="s">
        <v>46</v>
      </c>
      <c r="H99">
        <v>4</v>
      </c>
      <c r="I99" t="s">
        <v>15</v>
      </c>
      <c r="J99" t="s">
        <v>23</v>
      </c>
      <c r="K99" t="s">
        <v>24</v>
      </c>
      <c r="L99" t="s">
        <v>20</v>
      </c>
      <c r="M99">
        <v>0</v>
      </c>
    </row>
    <row r="100" spans="1:13" x14ac:dyDescent="0.3">
      <c r="A100">
        <v>131</v>
      </c>
      <c r="B100" t="s">
        <v>127</v>
      </c>
      <c r="C100">
        <v>58</v>
      </c>
      <c r="D100" t="s">
        <v>31</v>
      </c>
      <c r="E100" t="s">
        <v>20</v>
      </c>
      <c r="F100">
        <v>0</v>
      </c>
      <c r="G100" t="s">
        <v>14</v>
      </c>
      <c r="H100">
        <v>10</v>
      </c>
      <c r="I100" t="s">
        <v>22</v>
      </c>
      <c r="J100" t="s">
        <v>23</v>
      </c>
      <c r="K100" t="s">
        <v>17</v>
      </c>
      <c r="L100" t="s">
        <v>20</v>
      </c>
      <c r="M100">
        <v>0</v>
      </c>
    </row>
    <row r="101" spans="1:13" x14ac:dyDescent="0.3">
      <c r="A101">
        <v>132</v>
      </c>
      <c r="B101" t="s">
        <v>128</v>
      </c>
      <c r="C101">
        <v>44</v>
      </c>
      <c r="D101" t="s">
        <v>12</v>
      </c>
      <c r="E101" t="s">
        <v>20</v>
      </c>
      <c r="F101">
        <v>0</v>
      </c>
      <c r="G101" t="s">
        <v>46</v>
      </c>
      <c r="H101">
        <v>23</v>
      </c>
      <c r="I101" t="s">
        <v>33</v>
      </c>
      <c r="J101" t="s">
        <v>23</v>
      </c>
      <c r="K101" t="s">
        <v>24</v>
      </c>
      <c r="L101" t="s">
        <v>20</v>
      </c>
      <c r="M101">
        <v>0</v>
      </c>
    </row>
    <row r="102" spans="1:13" x14ac:dyDescent="0.3">
      <c r="A102">
        <v>133</v>
      </c>
      <c r="B102" t="s">
        <v>129</v>
      </c>
      <c r="C102">
        <v>37</v>
      </c>
      <c r="D102" t="s">
        <v>12</v>
      </c>
      <c r="E102" t="s">
        <v>13</v>
      </c>
      <c r="F102">
        <v>1</v>
      </c>
      <c r="G102" t="s">
        <v>14</v>
      </c>
      <c r="H102">
        <v>6</v>
      </c>
      <c r="I102" t="s">
        <v>22</v>
      </c>
      <c r="J102" t="s">
        <v>23</v>
      </c>
      <c r="K102" t="s">
        <v>34</v>
      </c>
      <c r="L102" t="s">
        <v>13</v>
      </c>
      <c r="M102">
        <v>1</v>
      </c>
    </row>
    <row r="103" spans="1:13" x14ac:dyDescent="0.3">
      <c r="A103">
        <v>134</v>
      </c>
      <c r="B103" t="s">
        <v>130</v>
      </c>
      <c r="C103">
        <v>32</v>
      </c>
      <c r="D103" t="s">
        <v>27</v>
      </c>
      <c r="E103" t="s">
        <v>20</v>
      </c>
      <c r="F103">
        <v>0</v>
      </c>
      <c r="G103" t="s">
        <v>14</v>
      </c>
      <c r="H103">
        <v>1</v>
      </c>
      <c r="I103" t="s">
        <v>15</v>
      </c>
      <c r="J103" t="s">
        <v>23</v>
      </c>
      <c r="K103" t="s">
        <v>17</v>
      </c>
      <c r="L103" t="s">
        <v>20</v>
      </c>
      <c r="M103">
        <v>0</v>
      </c>
    </row>
    <row r="104" spans="1:13" x14ac:dyDescent="0.3">
      <c r="A104">
        <v>137</v>
      </c>
      <c r="B104" t="s">
        <v>131</v>
      </c>
      <c r="C104">
        <v>20</v>
      </c>
      <c r="D104" t="s">
        <v>45</v>
      </c>
      <c r="E104" t="s">
        <v>13</v>
      </c>
      <c r="F104">
        <v>1</v>
      </c>
      <c r="G104" t="s">
        <v>21</v>
      </c>
      <c r="H104">
        <v>6</v>
      </c>
      <c r="I104" t="s">
        <v>22</v>
      </c>
      <c r="J104" t="s">
        <v>16</v>
      </c>
      <c r="K104" t="s">
        <v>17</v>
      </c>
      <c r="L104" t="s">
        <v>13</v>
      </c>
      <c r="M104">
        <v>1</v>
      </c>
    </row>
    <row r="105" spans="1:13" x14ac:dyDescent="0.3">
      <c r="A105">
        <v>138</v>
      </c>
      <c r="B105" t="s">
        <v>132</v>
      </c>
      <c r="C105">
        <v>34</v>
      </c>
      <c r="D105" t="s">
        <v>27</v>
      </c>
      <c r="E105" t="s">
        <v>20</v>
      </c>
      <c r="F105">
        <v>0</v>
      </c>
      <c r="G105" t="s">
        <v>14</v>
      </c>
      <c r="H105">
        <v>6</v>
      </c>
      <c r="I105" t="s">
        <v>22</v>
      </c>
      <c r="J105" t="s">
        <v>16</v>
      </c>
      <c r="K105" t="s">
        <v>17</v>
      </c>
      <c r="L105" t="s">
        <v>20</v>
      </c>
      <c r="M105">
        <v>0</v>
      </c>
    </row>
    <row r="106" spans="1:13" x14ac:dyDescent="0.3">
      <c r="A106">
        <v>139</v>
      </c>
      <c r="B106" t="s">
        <v>133</v>
      </c>
      <c r="C106">
        <v>37</v>
      </c>
      <c r="D106" t="s">
        <v>12</v>
      </c>
      <c r="E106" t="s">
        <v>20</v>
      </c>
      <c r="F106">
        <v>0</v>
      </c>
      <c r="G106" t="s">
        <v>46</v>
      </c>
      <c r="H106">
        <v>2</v>
      </c>
      <c r="I106" t="s">
        <v>15</v>
      </c>
      <c r="J106" t="s">
        <v>23</v>
      </c>
      <c r="K106" t="s">
        <v>34</v>
      </c>
      <c r="L106" t="s">
        <v>20</v>
      </c>
      <c r="M106">
        <v>0</v>
      </c>
    </row>
    <row r="107" spans="1:13" x14ac:dyDescent="0.3">
      <c r="A107">
        <v>140</v>
      </c>
      <c r="B107" t="s">
        <v>134</v>
      </c>
      <c r="C107">
        <v>59</v>
      </c>
      <c r="D107" t="s">
        <v>31</v>
      </c>
      <c r="E107" t="s">
        <v>20</v>
      </c>
      <c r="F107">
        <v>0</v>
      </c>
      <c r="G107" t="s">
        <v>46</v>
      </c>
      <c r="H107">
        <v>2</v>
      </c>
      <c r="I107" t="s">
        <v>15</v>
      </c>
      <c r="J107" t="s">
        <v>16</v>
      </c>
      <c r="K107" t="s">
        <v>24</v>
      </c>
      <c r="L107" t="s">
        <v>20</v>
      </c>
      <c r="M107">
        <v>0</v>
      </c>
    </row>
    <row r="108" spans="1:13" x14ac:dyDescent="0.3">
      <c r="A108">
        <v>141</v>
      </c>
      <c r="B108" t="s">
        <v>135</v>
      </c>
      <c r="C108">
        <v>50</v>
      </c>
      <c r="D108" t="s">
        <v>19</v>
      </c>
      <c r="E108" t="s">
        <v>20</v>
      </c>
      <c r="F108">
        <v>0</v>
      </c>
      <c r="G108" t="s">
        <v>21</v>
      </c>
      <c r="H108">
        <v>1</v>
      </c>
      <c r="I108" t="s">
        <v>15</v>
      </c>
      <c r="J108" t="s">
        <v>16</v>
      </c>
      <c r="K108" t="s">
        <v>24</v>
      </c>
      <c r="L108" t="s">
        <v>13</v>
      </c>
      <c r="M108">
        <v>1</v>
      </c>
    </row>
    <row r="109" spans="1:13" x14ac:dyDescent="0.3">
      <c r="A109">
        <v>142</v>
      </c>
      <c r="B109" t="s">
        <v>136</v>
      </c>
      <c r="C109">
        <v>25</v>
      </c>
      <c r="D109" t="s">
        <v>45</v>
      </c>
      <c r="E109" t="s">
        <v>13</v>
      </c>
      <c r="F109">
        <v>1</v>
      </c>
      <c r="G109" t="s">
        <v>14</v>
      </c>
      <c r="H109">
        <v>5</v>
      </c>
      <c r="I109" t="s">
        <v>15</v>
      </c>
      <c r="J109" t="s">
        <v>23</v>
      </c>
      <c r="K109" t="s">
        <v>17</v>
      </c>
      <c r="L109" t="s">
        <v>13</v>
      </c>
      <c r="M109">
        <v>1</v>
      </c>
    </row>
    <row r="110" spans="1:13" x14ac:dyDescent="0.3">
      <c r="A110">
        <v>143</v>
      </c>
      <c r="B110" t="s">
        <v>137</v>
      </c>
      <c r="C110">
        <v>25</v>
      </c>
      <c r="D110" t="s">
        <v>45</v>
      </c>
      <c r="E110" t="s">
        <v>20</v>
      </c>
      <c r="F110">
        <v>0</v>
      </c>
      <c r="G110" t="s">
        <v>14</v>
      </c>
      <c r="H110">
        <v>7</v>
      </c>
      <c r="I110" t="s">
        <v>22</v>
      </c>
      <c r="J110" t="s">
        <v>23</v>
      </c>
      <c r="K110" t="s">
        <v>24</v>
      </c>
      <c r="L110" t="s">
        <v>20</v>
      </c>
      <c r="M110">
        <v>0</v>
      </c>
    </row>
    <row r="111" spans="1:13" x14ac:dyDescent="0.3">
      <c r="A111">
        <v>144</v>
      </c>
      <c r="B111" t="s">
        <v>138</v>
      </c>
      <c r="C111">
        <v>22</v>
      </c>
      <c r="D111" t="s">
        <v>45</v>
      </c>
      <c r="E111" t="s">
        <v>20</v>
      </c>
      <c r="F111">
        <v>0</v>
      </c>
      <c r="G111" t="s">
        <v>14</v>
      </c>
      <c r="H111">
        <v>15</v>
      </c>
      <c r="I111" t="s">
        <v>22</v>
      </c>
      <c r="J111" t="s">
        <v>16</v>
      </c>
      <c r="K111" t="s">
        <v>17</v>
      </c>
      <c r="L111" t="s">
        <v>20</v>
      </c>
      <c r="M111">
        <v>0</v>
      </c>
    </row>
    <row r="112" spans="1:13" x14ac:dyDescent="0.3">
      <c r="A112">
        <v>145</v>
      </c>
      <c r="B112" t="s">
        <v>139</v>
      </c>
      <c r="C112">
        <v>51</v>
      </c>
      <c r="D112" t="s">
        <v>19</v>
      </c>
      <c r="E112" t="s">
        <v>20</v>
      </c>
      <c r="F112">
        <v>0</v>
      </c>
      <c r="G112" t="s">
        <v>21</v>
      </c>
      <c r="H112">
        <v>1</v>
      </c>
      <c r="I112" t="s">
        <v>15</v>
      </c>
      <c r="J112" t="s">
        <v>16</v>
      </c>
      <c r="K112" t="s">
        <v>17</v>
      </c>
      <c r="L112" t="s">
        <v>20</v>
      </c>
      <c r="M112">
        <v>0</v>
      </c>
    </row>
    <row r="113" spans="1:13" x14ac:dyDescent="0.3">
      <c r="A113">
        <v>147</v>
      </c>
      <c r="B113" t="s">
        <v>140</v>
      </c>
      <c r="C113">
        <v>34</v>
      </c>
      <c r="D113" t="s">
        <v>27</v>
      </c>
      <c r="E113" t="s">
        <v>13</v>
      </c>
      <c r="F113">
        <v>1</v>
      </c>
      <c r="G113" t="s">
        <v>21</v>
      </c>
      <c r="H113">
        <v>7</v>
      </c>
      <c r="I113" t="s">
        <v>22</v>
      </c>
      <c r="J113" t="s">
        <v>23</v>
      </c>
      <c r="K113" t="s">
        <v>17</v>
      </c>
      <c r="L113" t="s">
        <v>13</v>
      </c>
      <c r="M113">
        <v>1</v>
      </c>
    </row>
    <row r="114" spans="1:13" x14ac:dyDescent="0.3">
      <c r="A114">
        <v>148</v>
      </c>
      <c r="B114" t="s">
        <v>141</v>
      </c>
      <c r="C114">
        <v>54</v>
      </c>
      <c r="D114" t="s">
        <v>19</v>
      </c>
      <c r="E114" t="s">
        <v>20</v>
      </c>
      <c r="F114">
        <v>0</v>
      </c>
      <c r="G114" t="s">
        <v>46</v>
      </c>
      <c r="H114">
        <v>26</v>
      </c>
      <c r="I114" t="s">
        <v>33</v>
      </c>
      <c r="J114" t="s">
        <v>16</v>
      </c>
      <c r="K114" t="s">
        <v>17</v>
      </c>
      <c r="L114" t="s">
        <v>13</v>
      </c>
      <c r="M114">
        <v>1</v>
      </c>
    </row>
    <row r="115" spans="1:13" x14ac:dyDescent="0.3">
      <c r="A115">
        <v>150</v>
      </c>
      <c r="B115" t="s">
        <v>142</v>
      </c>
      <c r="C115">
        <v>24</v>
      </c>
      <c r="D115" t="s">
        <v>45</v>
      </c>
      <c r="E115" t="s">
        <v>20</v>
      </c>
      <c r="F115">
        <v>0</v>
      </c>
      <c r="G115" t="s">
        <v>14</v>
      </c>
      <c r="H115">
        <v>18</v>
      </c>
      <c r="I115" t="s">
        <v>33</v>
      </c>
      <c r="J115" t="s">
        <v>23</v>
      </c>
      <c r="K115" t="s">
        <v>24</v>
      </c>
      <c r="L115" t="s">
        <v>20</v>
      </c>
      <c r="M115">
        <v>0</v>
      </c>
    </row>
    <row r="116" spans="1:13" x14ac:dyDescent="0.3">
      <c r="A116">
        <v>151</v>
      </c>
      <c r="B116" t="s">
        <v>143</v>
      </c>
      <c r="C116">
        <v>34</v>
      </c>
      <c r="D116" t="s">
        <v>27</v>
      </c>
      <c r="E116" t="s">
        <v>20</v>
      </c>
      <c r="F116">
        <v>0</v>
      </c>
      <c r="G116" t="s">
        <v>14</v>
      </c>
      <c r="H116">
        <v>6</v>
      </c>
      <c r="I116" t="s">
        <v>22</v>
      </c>
      <c r="J116" t="s">
        <v>16</v>
      </c>
      <c r="K116" t="s">
        <v>34</v>
      </c>
      <c r="L116" t="s">
        <v>20</v>
      </c>
      <c r="M116">
        <v>0</v>
      </c>
    </row>
    <row r="117" spans="1:13" x14ac:dyDescent="0.3">
      <c r="A117">
        <v>152</v>
      </c>
      <c r="B117" t="s">
        <v>144</v>
      </c>
      <c r="C117">
        <v>37</v>
      </c>
      <c r="D117" t="s">
        <v>12</v>
      </c>
      <c r="E117" t="s">
        <v>20</v>
      </c>
      <c r="F117">
        <v>0</v>
      </c>
      <c r="G117" t="s">
        <v>14</v>
      </c>
      <c r="H117">
        <v>3</v>
      </c>
      <c r="I117" t="s">
        <v>15</v>
      </c>
      <c r="J117" t="s">
        <v>23</v>
      </c>
      <c r="K117" t="s">
        <v>17</v>
      </c>
      <c r="L117" t="s">
        <v>20</v>
      </c>
      <c r="M117">
        <v>0</v>
      </c>
    </row>
    <row r="118" spans="1:13" x14ac:dyDescent="0.3">
      <c r="A118">
        <v>153</v>
      </c>
      <c r="B118" t="s">
        <v>145</v>
      </c>
      <c r="C118">
        <v>34</v>
      </c>
      <c r="D118" t="s">
        <v>27</v>
      </c>
      <c r="E118" t="s">
        <v>20</v>
      </c>
      <c r="F118">
        <v>0</v>
      </c>
      <c r="G118" t="s">
        <v>14</v>
      </c>
      <c r="H118">
        <v>5</v>
      </c>
      <c r="I118" t="s">
        <v>15</v>
      </c>
      <c r="J118" t="s">
        <v>16</v>
      </c>
      <c r="K118" t="s">
        <v>17</v>
      </c>
      <c r="L118" t="s">
        <v>20</v>
      </c>
      <c r="M118">
        <v>0</v>
      </c>
    </row>
    <row r="119" spans="1:13" x14ac:dyDescent="0.3">
      <c r="A119">
        <v>154</v>
      </c>
      <c r="B119" t="s">
        <v>146</v>
      </c>
      <c r="C119">
        <v>36</v>
      </c>
      <c r="D119" t="s">
        <v>12</v>
      </c>
      <c r="E119" t="s">
        <v>20</v>
      </c>
      <c r="F119">
        <v>0</v>
      </c>
      <c r="G119" t="s">
        <v>21</v>
      </c>
      <c r="H119">
        <v>11</v>
      </c>
      <c r="I119" t="s">
        <v>22</v>
      </c>
      <c r="J119" t="s">
        <v>16</v>
      </c>
      <c r="K119" t="s">
        <v>24</v>
      </c>
      <c r="L119" t="s">
        <v>20</v>
      </c>
      <c r="M119">
        <v>0</v>
      </c>
    </row>
    <row r="120" spans="1:13" x14ac:dyDescent="0.3">
      <c r="A120">
        <v>155</v>
      </c>
      <c r="B120" t="s">
        <v>147</v>
      </c>
      <c r="C120">
        <v>36</v>
      </c>
      <c r="D120" t="s">
        <v>12</v>
      </c>
      <c r="E120" t="s">
        <v>20</v>
      </c>
      <c r="F120">
        <v>0</v>
      </c>
      <c r="G120" t="s">
        <v>14</v>
      </c>
      <c r="H120">
        <v>3</v>
      </c>
      <c r="I120" t="s">
        <v>15</v>
      </c>
      <c r="J120" t="s">
        <v>16</v>
      </c>
      <c r="K120" t="s">
        <v>34</v>
      </c>
      <c r="L120" t="s">
        <v>20</v>
      </c>
      <c r="M120">
        <v>0</v>
      </c>
    </row>
    <row r="121" spans="1:13" x14ac:dyDescent="0.3">
      <c r="A121">
        <v>158</v>
      </c>
      <c r="B121" t="s">
        <v>148</v>
      </c>
      <c r="C121">
        <v>43</v>
      </c>
      <c r="D121" t="s">
        <v>12</v>
      </c>
      <c r="E121" t="s">
        <v>20</v>
      </c>
      <c r="F121">
        <v>0</v>
      </c>
      <c r="G121" t="s">
        <v>21</v>
      </c>
      <c r="H121">
        <v>26</v>
      </c>
      <c r="I121" t="s">
        <v>33</v>
      </c>
      <c r="J121" t="s">
        <v>23</v>
      </c>
      <c r="K121" t="s">
        <v>24</v>
      </c>
      <c r="L121" t="s">
        <v>13</v>
      </c>
      <c r="M121">
        <v>1</v>
      </c>
    </row>
    <row r="122" spans="1:13" x14ac:dyDescent="0.3">
      <c r="A122">
        <v>159</v>
      </c>
      <c r="B122" t="s">
        <v>149</v>
      </c>
      <c r="C122">
        <v>30</v>
      </c>
      <c r="D122" t="s">
        <v>27</v>
      </c>
      <c r="E122" t="s">
        <v>20</v>
      </c>
      <c r="F122">
        <v>0</v>
      </c>
      <c r="G122" t="s">
        <v>21</v>
      </c>
      <c r="H122">
        <v>23</v>
      </c>
      <c r="I122" t="s">
        <v>33</v>
      </c>
      <c r="J122" t="s">
        <v>23</v>
      </c>
      <c r="K122" t="s">
        <v>34</v>
      </c>
      <c r="L122" t="s">
        <v>20</v>
      </c>
      <c r="M122">
        <v>0</v>
      </c>
    </row>
    <row r="123" spans="1:13" x14ac:dyDescent="0.3">
      <c r="A123">
        <v>160</v>
      </c>
      <c r="B123" t="s">
        <v>150</v>
      </c>
      <c r="C123">
        <v>33</v>
      </c>
      <c r="D123" t="s">
        <v>27</v>
      </c>
      <c r="E123" t="s">
        <v>20</v>
      </c>
      <c r="F123">
        <v>0</v>
      </c>
      <c r="G123" t="s">
        <v>46</v>
      </c>
      <c r="H123">
        <v>22</v>
      </c>
      <c r="I123" t="s">
        <v>33</v>
      </c>
      <c r="J123" t="s">
        <v>23</v>
      </c>
      <c r="K123" t="s">
        <v>24</v>
      </c>
      <c r="L123" t="s">
        <v>20</v>
      </c>
      <c r="M123">
        <v>0</v>
      </c>
    </row>
    <row r="124" spans="1:13" x14ac:dyDescent="0.3">
      <c r="A124">
        <v>161</v>
      </c>
      <c r="B124" t="s">
        <v>151</v>
      </c>
      <c r="C124">
        <v>56</v>
      </c>
      <c r="D124" t="s">
        <v>31</v>
      </c>
      <c r="E124" t="s">
        <v>13</v>
      </c>
      <c r="F124">
        <v>1</v>
      </c>
      <c r="G124" t="s">
        <v>14</v>
      </c>
      <c r="H124">
        <v>14</v>
      </c>
      <c r="I124" t="s">
        <v>22</v>
      </c>
      <c r="J124" t="s">
        <v>16</v>
      </c>
      <c r="K124" t="s">
        <v>24</v>
      </c>
      <c r="L124" t="s">
        <v>13</v>
      </c>
      <c r="M124">
        <v>1</v>
      </c>
    </row>
    <row r="125" spans="1:13" x14ac:dyDescent="0.3">
      <c r="A125">
        <v>162</v>
      </c>
      <c r="B125" t="s">
        <v>152</v>
      </c>
      <c r="C125">
        <v>51</v>
      </c>
      <c r="D125" t="s">
        <v>19</v>
      </c>
      <c r="E125" t="s">
        <v>20</v>
      </c>
      <c r="F125">
        <v>0</v>
      </c>
      <c r="G125" t="s">
        <v>14</v>
      </c>
      <c r="H125">
        <v>6</v>
      </c>
      <c r="I125" t="s">
        <v>22</v>
      </c>
      <c r="J125" t="s">
        <v>23</v>
      </c>
      <c r="K125" t="s">
        <v>17</v>
      </c>
      <c r="L125" t="s">
        <v>20</v>
      </c>
      <c r="M125">
        <v>0</v>
      </c>
    </row>
    <row r="126" spans="1:13" x14ac:dyDescent="0.3">
      <c r="A126">
        <v>163</v>
      </c>
      <c r="B126" t="s">
        <v>153</v>
      </c>
      <c r="C126">
        <v>31</v>
      </c>
      <c r="D126" t="s">
        <v>27</v>
      </c>
      <c r="E126" t="s">
        <v>13</v>
      </c>
      <c r="F126">
        <v>1</v>
      </c>
      <c r="G126" t="s">
        <v>14</v>
      </c>
      <c r="H126">
        <v>6</v>
      </c>
      <c r="I126" t="s">
        <v>22</v>
      </c>
      <c r="J126" t="s">
        <v>23</v>
      </c>
      <c r="K126" t="s">
        <v>24</v>
      </c>
      <c r="L126" t="s">
        <v>13</v>
      </c>
      <c r="M126">
        <v>1</v>
      </c>
    </row>
    <row r="127" spans="1:13" x14ac:dyDescent="0.3">
      <c r="A127">
        <v>164</v>
      </c>
      <c r="B127" t="s">
        <v>154</v>
      </c>
      <c r="C127">
        <v>26</v>
      </c>
      <c r="D127" t="s">
        <v>27</v>
      </c>
      <c r="E127" t="s">
        <v>20</v>
      </c>
      <c r="F127">
        <v>0</v>
      </c>
      <c r="G127" t="s">
        <v>14</v>
      </c>
      <c r="H127">
        <v>6</v>
      </c>
      <c r="I127" t="s">
        <v>22</v>
      </c>
      <c r="J127" t="s">
        <v>16</v>
      </c>
      <c r="K127" t="s">
        <v>24</v>
      </c>
      <c r="L127" t="s">
        <v>20</v>
      </c>
      <c r="M127">
        <v>0</v>
      </c>
    </row>
    <row r="128" spans="1:13" x14ac:dyDescent="0.3">
      <c r="A128">
        <v>165</v>
      </c>
      <c r="B128" t="s">
        <v>155</v>
      </c>
      <c r="C128">
        <v>58</v>
      </c>
      <c r="D128" t="s">
        <v>31</v>
      </c>
      <c r="E128" t="s">
        <v>13</v>
      </c>
      <c r="F128">
        <v>1</v>
      </c>
      <c r="G128" t="s">
        <v>14</v>
      </c>
      <c r="H128">
        <v>23</v>
      </c>
      <c r="I128" t="s">
        <v>33</v>
      </c>
      <c r="J128" t="s">
        <v>16</v>
      </c>
      <c r="K128" t="s">
        <v>24</v>
      </c>
      <c r="L128" t="s">
        <v>20</v>
      </c>
      <c r="M128">
        <v>0</v>
      </c>
    </row>
    <row r="129" spans="1:13" x14ac:dyDescent="0.3">
      <c r="A129">
        <v>167</v>
      </c>
      <c r="B129" t="s">
        <v>156</v>
      </c>
      <c r="C129">
        <v>19</v>
      </c>
      <c r="D129" t="s">
        <v>45</v>
      </c>
      <c r="E129" t="s">
        <v>13</v>
      </c>
      <c r="F129">
        <v>1</v>
      </c>
      <c r="G129" t="s">
        <v>14</v>
      </c>
      <c r="H129">
        <v>22</v>
      </c>
      <c r="I129" t="s">
        <v>33</v>
      </c>
      <c r="J129" t="s">
        <v>23</v>
      </c>
      <c r="K129" t="s">
        <v>17</v>
      </c>
      <c r="L129" t="s">
        <v>13</v>
      </c>
      <c r="M129">
        <v>1</v>
      </c>
    </row>
    <row r="130" spans="1:13" x14ac:dyDescent="0.3">
      <c r="A130">
        <v>169</v>
      </c>
      <c r="B130" t="s">
        <v>157</v>
      </c>
      <c r="C130">
        <v>22</v>
      </c>
      <c r="D130" t="s">
        <v>45</v>
      </c>
      <c r="E130" t="s">
        <v>20</v>
      </c>
      <c r="F130">
        <v>0</v>
      </c>
      <c r="G130" t="s">
        <v>14</v>
      </c>
      <c r="H130">
        <v>2</v>
      </c>
      <c r="I130" t="s">
        <v>15</v>
      </c>
      <c r="J130" t="s">
        <v>23</v>
      </c>
      <c r="K130" t="s">
        <v>24</v>
      </c>
      <c r="L130" t="s">
        <v>20</v>
      </c>
      <c r="M130">
        <v>0</v>
      </c>
    </row>
    <row r="131" spans="1:13" x14ac:dyDescent="0.3">
      <c r="A131">
        <v>170</v>
      </c>
      <c r="B131" t="s">
        <v>158</v>
      </c>
      <c r="C131">
        <v>49</v>
      </c>
      <c r="D131" t="s">
        <v>19</v>
      </c>
      <c r="E131" t="s">
        <v>20</v>
      </c>
      <c r="F131">
        <v>0</v>
      </c>
      <c r="G131" t="s">
        <v>14</v>
      </c>
      <c r="H131">
        <v>20</v>
      </c>
      <c r="I131" t="s">
        <v>33</v>
      </c>
      <c r="J131" t="s">
        <v>16</v>
      </c>
      <c r="K131" t="s">
        <v>24</v>
      </c>
      <c r="L131" t="s">
        <v>20</v>
      </c>
      <c r="M131">
        <v>0</v>
      </c>
    </row>
    <row r="132" spans="1:13" x14ac:dyDescent="0.3">
      <c r="A132">
        <v>171</v>
      </c>
      <c r="B132" t="s">
        <v>159</v>
      </c>
      <c r="C132">
        <v>43</v>
      </c>
      <c r="D132" t="s">
        <v>12</v>
      </c>
      <c r="E132" t="s">
        <v>20</v>
      </c>
      <c r="F132">
        <v>0</v>
      </c>
      <c r="G132" t="s">
        <v>21</v>
      </c>
      <c r="H132">
        <v>28</v>
      </c>
      <c r="I132" t="s">
        <v>33</v>
      </c>
      <c r="J132" t="s">
        <v>16</v>
      </c>
      <c r="K132" t="s">
        <v>17</v>
      </c>
      <c r="L132" t="s">
        <v>20</v>
      </c>
      <c r="M132">
        <v>0</v>
      </c>
    </row>
    <row r="133" spans="1:13" x14ac:dyDescent="0.3">
      <c r="A133">
        <v>174</v>
      </c>
      <c r="B133" t="s">
        <v>160</v>
      </c>
      <c r="C133">
        <v>50</v>
      </c>
      <c r="D133" t="s">
        <v>19</v>
      </c>
      <c r="E133" t="s">
        <v>20</v>
      </c>
      <c r="F133">
        <v>0</v>
      </c>
      <c r="G133" t="s">
        <v>21</v>
      </c>
      <c r="H133">
        <v>12</v>
      </c>
      <c r="I133" t="s">
        <v>22</v>
      </c>
      <c r="J133" t="s">
        <v>16</v>
      </c>
      <c r="K133" t="s">
        <v>17</v>
      </c>
      <c r="L133" t="s">
        <v>20</v>
      </c>
      <c r="M133">
        <v>0</v>
      </c>
    </row>
    <row r="134" spans="1:13" x14ac:dyDescent="0.3">
      <c r="A134">
        <v>175</v>
      </c>
      <c r="B134" t="s">
        <v>161</v>
      </c>
      <c r="C134">
        <v>31</v>
      </c>
      <c r="D134" t="s">
        <v>27</v>
      </c>
      <c r="E134" t="s">
        <v>13</v>
      </c>
      <c r="F134">
        <v>1</v>
      </c>
      <c r="G134" t="s">
        <v>14</v>
      </c>
      <c r="H134">
        <v>20</v>
      </c>
      <c r="I134" t="s">
        <v>33</v>
      </c>
      <c r="J134" t="s">
        <v>16</v>
      </c>
      <c r="K134" t="s">
        <v>24</v>
      </c>
      <c r="L134" t="s">
        <v>13</v>
      </c>
      <c r="M134">
        <v>1</v>
      </c>
    </row>
    <row r="135" spans="1:13" x14ac:dyDescent="0.3">
      <c r="A135">
        <v>176</v>
      </c>
      <c r="B135" t="s">
        <v>162</v>
      </c>
      <c r="C135">
        <v>41</v>
      </c>
      <c r="D135" t="s">
        <v>12</v>
      </c>
      <c r="E135" t="s">
        <v>20</v>
      </c>
      <c r="F135">
        <v>0</v>
      </c>
      <c r="G135" t="s">
        <v>14</v>
      </c>
      <c r="H135">
        <v>9</v>
      </c>
      <c r="I135" t="s">
        <v>22</v>
      </c>
      <c r="J135" t="s">
        <v>23</v>
      </c>
      <c r="K135" t="s">
        <v>34</v>
      </c>
      <c r="L135" t="s">
        <v>13</v>
      </c>
      <c r="M135">
        <v>1</v>
      </c>
    </row>
    <row r="136" spans="1:13" x14ac:dyDescent="0.3">
      <c r="A136">
        <v>177</v>
      </c>
      <c r="B136" t="s">
        <v>163</v>
      </c>
      <c r="C136">
        <v>26</v>
      </c>
      <c r="D136" t="s">
        <v>27</v>
      </c>
      <c r="E136" t="s">
        <v>20</v>
      </c>
      <c r="F136">
        <v>0</v>
      </c>
      <c r="G136" t="s">
        <v>14</v>
      </c>
      <c r="H136">
        <v>25</v>
      </c>
      <c r="I136" t="s">
        <v>33</v>
      </c>
      <c r="J136" t="s">
        <v>16</v>
      </c>
      <c r="K136" t="s">
        <v>24</v>
      </c>
      <c r="L136" t="s">
        <v>20</v>
      </c>
      <c r="M136">
        <v>0</v>
      </c>
    </row>
    <row r="137" spans="1:13" x14ac:dyDescent="0.3">
      <c r="A137">
        <v>178</v>
      </c>
      <c r="B137" t="s">
        <v>164</v>
      </c>
      <c r="C137">
        <v>36</v>
      </c>
      <c r="D137" t="s">
        <v>12</v>
      </c>
      <c r="E137" t="s">
        <v>20</v>
      </c>
      <c r="F137">
        <v>0</v>
      </c>
      <c r="G137" t="s">
        <v>14</v>
      </c>
      <c r="H137">
        <v>6</v>
      </c>
      <c r="I137" t="s">
        <v>22</v>
      </c>
      <c r="J137" t="s">
        <v>23</v>
      </c>
      <c r="K137" t="s">
        <v>34</v>
      </c>
      <c r="L137" t="s">
        <v>20</v>
      </c>
      <c r="M137">
        <v>0</v>
      </c>
    </row>
    <row r="138" spans="1:13" x14ac:dyDescent="0.3">
      <c r="A138">
        <v>179</v>
      </c>
      <c r="B138" t="s">
        <v>165</v>
      </c>
      <c r="C138">
        <v>51</v>
      </c>
      <c r="D138" t="s">
        <v>19</v>
      </c>
      <c r="E138" t="s">
        <v>13</v>
      </c>
      <c r="F138">
        <v>1</v>
      </c>
      <c r="G138" t="s">
        <v>21</v>
      </c>
      <c r="H138">
        <v>8</v>
      </c>
      <c r="I138" t="s">
        <v>22</v>
      </c>
      <c r="J138" t="s">
        <v>23</v>
      </c>
      <c r="K138" t="s">
        <v>17</v>
      </c>
      <c r="L138" t="s">
        <v>20</v>
      </c>
      <c r="M138">
        <v>0</v>
      </c>
    </row>
    <row r="139" spans="1:13" x14ac:dyDescent="0.3">
      <c r="A139">
        <v>182</v>
      </c>
      <c r="B139" t="s">
        <v>166</v>
      </c>
      <c r="C139">
        <v>39</v>
      </c>
      <c r="D139" t="s">
        <v>12</v>
      </c>
      <c r="E139" t="s">
        <v>20</v>
      </c>
      <c r="F139">
        <v>0</v>
      </c>
      <c r="G139" t="s">
        <v>14</v>
      </c>
      <c r="H139">
        <v>4</v>
      </c>
      <c r="I139" t="s">
        <v>15</v>
      </c>
      <c r="J139" t="s">
        <v>16</v>
      </c>
      <c r="K139" t="s">
        <v>24</v>
      </c>
      <c r="L139" t="s">
        <v>20</v>
      </c>
      <c r="M139">
        <v>0</v>
      </c>
    </row>
    <row r="140" spans="1:13" x14ac:dyDescent="0.3">
      <c r="A140">
        <v>183</v>
      </c>
      <c r="B140" t="s">
        <v>167</v>
      </c>
      <c r="C140">
        <v>25</v>
      </c>
      <c r="D140" t="s">
        <v>45</v>
      </c>
      <c r="E140" t="s">
        <v>20</v>
      </c>
      <c r="F140">
        <v>0</v>
      </c>
      <c r="G140" t="s">
        <v>14</v>
      </c>
      <c r="H140">
        <v>28</v>
      </c>
      <c r="I140" t="s">
        <v>33</v>
      </c>
      <c r="J140" t="s">
        <v>23</v>
      </c>
      <c r="K140" t="s">
        <v>24</v>
      </c>
      <c r="L140" t="s">
        <v>20</v>
      </c>
      <c r="M140">
        <v>0</v>
      </c>
    </row>
    <row r="141" spans="1:13" x14ac:dyDescent="0.3">
      <c r="A141">
        <v>184</v>
      </c>
      <c r="B141" t="s">
        <v>168</v>
      </c>
      <c r="C141">
        <v>30</v>
      </c>
      <c r="D141" t="s">
        <v>27</v>
      </c>
      <c r="E141" t="s">
        <v>20</v>
      </c>
      <c r="F141">
        <v>0</v>
      </c>
      <c r="G141" t="s">
        <v>14</v>
      </c>
      <c r="H141">
        <v>9</v>
      </c>
      <c r="I141" t="s">
        <v>22</v>
      </c>
      <c r="J141" t="s">
        <v>23</v>
      </c>
      <c r="K141" t="s">
        <v>24</v>
      </c>
      <c r="L141" t="s">
        <v>13</v>
      </c>
      <c r="M141">
        <v>1</v>
      </c>
    </row>
    <row r="142" spans="1:13" x14ac:dyDescent="0.3">
      <c r="A142">
        <v>190</v>
      </c>
      <c r="B142" t="s">
        <v>169</v>
      </c>
      <c r="C142">
        <v>32</v>
      </c>
      <c r="D142" t="s">
        <v>27</v>
      </c>
      <c r="E142" t="s">
        <v>13</v>
      </c>
      <c r="F142">
        <v>1</v>
      </c>
      <c r="G142" t="s">
        <v>14</v>
      </c>
      <c r="H142">
        <v>9</v>
      </c>
      <c r="I142" t="s">
        <v>22</v>
      </c>
      <c r="J142" t="s">
        <v>16</v>
      </c>
      <c r="K142" t="s">
        <v>17</v>
      </c>
      <c r="L142" t="s">
        <v>20</v>
      </c>
      <c r="M142">
        <v>0</v>
      </c>
    </row>
    <row r="143" spans="1:13" x14ac:dyDescent="0.3">
      <c r="A143">
        <v>192</v>
      </c>
      <c r="B143" t="s">
        <v>170</v>
      </c>
      <c r="C143">
        <v>45</v>
      </c>
      <c r="D143" t="s">
        <v>12</v>
      </c>
      <c r="E143" t="s">
        <v>20</v>
      </c>
      <c r="F143">
        <v>0</v>
      </c>
      <c r="G143" t="s">
        <v>14</v>
      </c>
      <c r="H143">
        <v>29</v>
      </c>
      <c r="I143" t="s">
        <v>33</v>
      </c>
      <c r="J143" t="s">
        <v>23</v>
      </c>
      <c r="K143" t="s">
        <v>17</v>
      </c>
      <c r="L143" t="s">
        <v>20</v>
      </c>
      <c r="M143">
        <v>0</v>
      </c>
    </row>
    <row r="144" spans="1:13" x14ac:dyDescent="0.3">
      <c r="A144">
        <v>193</v>
      </c>
      <c r="B144" t="s">
        <v>171</v>
      </c>
      <c r="C144">
        <v>38</v>
      </c>
      <c r="D144" t="s">
        <v>12</v>
      </c>
      <c r="E144" t="s">
        <v>20</v>
      </c>
      <c r="F144">
        <v>0</v>
      </c>
      <c r="G144" t="s">
        <v>14</v>
      </c>
      <c r="H144">
        <v>3</v>
      </c>
      <c r="I144" t="s">
        <v>15</v>
      </c>
      <c r="J144" t="s">
        <v>16</v>
      </c>
      <c r="K144" t="s">
        <v>17</v>
      </c>
      <c r="L144" t="s">
        <v>13</v>
      </c>
      <c r="M144">
        <v>1</v>
      </c>
    </row>
    <row r="145" spans="1:13" x14ac:dyDescent="0.3">
      <c r="A145">
        <v>194</v>
      </c>
      <c r="B145" t="s">
        <v>172</v>
      </c>
      <c r="C145">
        <v>30</v>
      </c>
      <c r="D145" t="s">
        <v>27</v>
      </c>
      <c r="E145" t="s">
        <v>20</v>
      </c>
      <c r="F145">
        <v>0</v>
      </c>
      <c r="G145" t="s">
        <v>14</v>
      </c>
      <c r="H145">
        <v>18</v>
      </c>
      <c r="I145" t="s">
        <v>33</v>
      </c>
      <c r="J145" t="s">
        <v>16</v>
      </c>
      <c r="K145" t="s">
        <v>17</v>
      </c>
      <c r="L145" t="s">
        <v>20</v>
      </c>
      <c r="M145">
        <v>0</v>
      </c>
    </row>
    <row r="146" spans="1:13" x14ac:dyDescent="0.3">
      <c r="A146">
        <v>195</v>
      </c>
      <c r="B146" t="s">
        <v>173</v>
      </c>
      <c r="C146">
        <v>32</v>
      </c>
      <c r="D146" t="s">
        <v>27</v>
      </c>
      <c r="E146" t="s">
        <v>20</v>
      </c>
      <c r="F146">
        <v>0</v>
      </c>
      <c r="G146" t="s">
        <v>21</v>
      </c>
      <c r="H146">
        <v>9</v>
      </c>
      <c r="I146" t="s">
        <v>22</v>
      </c>
      <c r="J146" t="s">
        <v>23</v>
      </c>
      <c r="K146" t="s">
        <v>34</v>
      </c>
      <c r="L146" t="s">
        <v>20</v>
      </c>
      <c r="M146">
        <v>0</v>
      </c>
    </row>
    <row r="147" spans="1:13" x14ac:dyDescent="0.3">
      <c r="A147">
        <v>197</v>
      </c>
      <c r="B147" t="s">
        <v>174</v>
      </c>
      <c r="C147">
        <v>30</v>
      </c>
      <c r="D147" t="s">
        <v>27</v>
      </c>
      <c r="E147" t="s">
        <v>20</v>
      </c>
      <c r="F147">
        <v>0</v>
      </c>
      <c r="G147" t="s">
        <v>14</v>
      </c>
      <c r="H147">
        <v>5</v>
      </c>
      <c r="I147" t="s">
        <v>15</v>
      </c>
      <c r="J147" t="s">
        <v>16</v>
      </c>
      <c r="K147" t="s">
        <v>34</v>
      </c>
      <c r="L147" t="s">
        <v>20</v>
      </c>
      <c r="M147">
        <v>0</v>
      </c>
    </row>
    <row r="148" spans="1:13" x14ac:dyDescent="0.3">
      <c r="A148">
        <v>198</v>
      </c>
      <c r="B148" t="s">
        <v>175</v>
      </c>
      <c r="C148">
        <v>30</v>
      </c>
      <c r="D148" t="s">
        <v>27</v>
      </c>
      <c r="E148" t="s">
        <v>20</v>
      </c>
      <c r="F148">
        <v>0</v>
      </c>
      <c r="G148" t="s">
        <v>14</v>
      </c>
      <c r="H148">
        <v>2</v>
      </c>
      <c r="I148" t="s">
        <v>15</v>
      </c>
      <c r="J148" t="s">
        <v>23</v>
      </c>
      <c r="K148" t="s">
        <v>17</v>
      </c>
      <c r="L148" t="s">
        <v>20</v>
      </c>
      <c r="M148">
        <v>0</v>
      </c>
    </row>
    <row r="149" spans="1:13" x14ac:dyDescent="0.3">
      <c r="A149">
        <v>199</v>
      </c>
      <c r="B149" t="s">
        <v>176</v>
      </c>
      <c r="C149">
        <v>41</v>
      </c>
      <c r="D149" t="s">
        <v>12</v>
      </c>
      <c r="E149" t="s">
        <v>20</v>
      </c>
      <c r="F149">
        <v>0</v>
      </c>
      <c r="G149" t="s">
        <v>21</v>
      </c>
      <c r="H149">
        <v>10</v>
      </c>
      <c r="I149" t="s">
        <v>22</v>
      </c>
      <c r="J149" t="s">
        <v>23</v>
      </c>
      <c r="K149" t="s">
        <v>34</v>
      </c>
      <c r="L149" t="s">
        <v>20</v>
      </c>
      <c r="M149">
        <v>0</v>
      </c>
    </row>
    <row r="150" spans="1:13" x14ac:dyDescent="0.3">
      <c r="A150">
        <v>200</v>
      </c>
      <c r="B150" t="s">
        <v>177</v>
      </c>
      <c r="C150">
        <v>41</v>
      </c>
      <c r="D150" t="s">
        <v>12</v>
      </c>
      <c r="E150" t="s">
        <v>20</v>
      </c>
      <c r="F150">
        <v>0</v>
      </c>
      <c r="G150" t="s">
        <v>14</v>
      </c>
      <c r="H150">
        <v>9</v>
      </c>
      <c r="I150" t="s">
        <v>22</v>
      </c>
      <c r="J150" t="s">
        <v>23</v>
      </c>
      <c r="K150" t="s">
        <v>24</v>
      </c>
      <c r="L150" t="s">
        <v>20</v>
      </c>
      <c r="M150">
        <v>0</v>
      </c>
    </row>
    <row r="151" spans="1:13" x14ac:dyDescent="0.3">
      <c r="A151">
        <v>201</v>
      </c>
      <c r="B151" t="s">
        <v>178</v>
      </c>
      <c r="C151">
        <v>19</v>
      </c>
      <c r="D151" t="s">
        <v>45</v>
      </c>
      <c r="E151" t="s">
        <v>20</v>
      </c>
      <c r="F151">
        <v>0</v>
      </c>
      <c r="G151" t="s">
        <v>14</v>
      </c>
      <c r="H151">
        <v>3</v>
      </c>
      <c r="I151" t="s">
        <v>15</v>
      </c>
      <c r="J151" t="s">
        <v>16</v>
      </c>
      <c r="K151" t="s">
        <v>17</v>
      </c>
      <c r="L151" t="s">
        <v>20</v>
      </c>
      <c r="M151">
        <v>0</v>
      </c>
    </row>
    <row r="152" spans="1:13" x14ac:dyDescent="0.3">
      <c r="A152">
        <v>202</v>
      </c>
      <c r="B152" t="s">
        <v>179</v>
      </c>
      <c r="C152">
        <v>40</v>
      </c>
      <c r="D152" t="s">
        <v>12</v>
      </c>
      <c r="E152" t="s">
        <v>20</v>
      </c>
      <c r="F152">
        <v>0</v>
      </c>
      <c r="G152" t="s">
        <v>21</v>
      </c>
      <c r="H152">
        <v>26</v>
      </c>
      <c r="I152" t="s">
        <v>33</v>
      </c>
      <c r="J152" t="s">
        <v>16</v>
      </c>
      <c r="K152" t="s">
        <v>34</v>
      </c>
      <c r="L152" t="s">
        <v>20</v>
      </c>
      <c r="M152">
        <v>0</v>
      </c>
    </row>
    <row r="153" spans="1:13" x14ac:dyDescent="0.3">
      <c r="A153">
        <v>204</v>
      </c>
      <c r="B153" t="s">
        <v>180</v>
      </c>
      <c r="C153">
        <v>35</v>
      </c>
      <c r="D153" t="s">
        <v>27</v>
      </c>
      <c r="E153" t="s">
        <v>20</v>
      </c>
      <c r="F153">
        <v>0</v>
      </c>
      <c r="G153" t="s">
        <v>14</v>
      </c>
      <c r="H153">
        <v>1</v>
      </c>
      <c r="I153" t="s">
        <v>15</v>
      </c>
      <c r="J153" t="s">
        <v>23</v>
      </c>
      <c r="K153" t="s">
        <v>24</v>
      </c>
      <c r="L153" t="s">
        <v>20</v>
      </c>
      <c r="M153">
        <v>0</v>
      </c>
    </row>
    <row r="154" spans="1:13" x14ac:dyDescent="0.3">
      <c r="A154">
        <v>205</v>
      </c>
      <c r="B154" t="s">
        <v>181</v>
      </c>
      <c r="C154">
        <v>53</v>
      </c>
      <c r="D154" t="s">
        <v>19</v>
      </c>
      <c r="E154" t="s">
        <v>20</v>
      </c>
      <c r="F154">
        <v>0</v>
      </c>
      <c r="G154" t="s">
        <v>14</v>
      </c>
      <c r="H154">
        <v>6</v>
      </c>
      <c r="I154" t="s">
        <v>22</v>
      </c>
      <c r="J154" t="s">
        <v>23</v>
      </c>
      <c r="K154" t="s">
        <v>24</v>
      </c>
      <c r="L154" t="s">
        <v>13</v>
      </c>
      <c r="M154">
        <v>1</v>
      </c>
    </row>
    <row r="155" spans="1:13" x14ac:dyDescent="0.3">
      <c r="A155">
        <v>206</v>
      </c>
      <c r="B155" t="s">
        <v>182</v>
      </c>
      <c r="C155">
        <v>45</v>
      </c>
      <c r="D155" t="s">
        <v>12</v>
      </c>
      <c r="E155" t="s">
        <v>20</v>
      </c>
      <c r="F155">
        <v>0</v>
      </c>
      <c r="G155" t="s">
        <v>14</v>
      </c>
      <c r="H155">
        <v>9</v>
      </c>
      <c r="I155" t="s">
        <v>22</v>
      </c>
      <c r="J155" t="s">
        <v>23</v>
      </c>
      <c r="K155" t="s">
        <v>34</v>
      </c>
      <c r="L155" t="s">
        <v>20</v>
      </c>
      <c r="M155">
        <v>0</v>
      </c>
    </row>
    <row r="156" spans="1:13" x14ac:dyDescent="0.3">
      <c r="A156">
        <v>207</v>
      </c>
      <c r="B156" t="s">
        <v>183</v>
      </c>
      <c r="C156">
        <v>32</v>
      </c>
      <c r="D156" t="s">
        <v>27</v>
      </c>
      <c r="E156" t="s">
        <v>20</v>
      </c>
      <c r="F156">
        <v>0</v>
      </c>
      <c r="G156" t="s">
        <v>21</v>
      </c>
      <c r="H156">
        <v>8</v>
      </c>
      <c r="I156" t="s">
        <v>22</v>
      </c>
      <c r="J156" t="s">
        <v>16</v>
      </c>
      <c r="K156" t="s">
        <v>17</v>
      </c>
      <c r="L156" t="s">
        <v>20</v>
      </c>
      <c r="M156">
        <v>0</v>
      </c>
    </row>
    <row r="157" spans="1:13" x14ac:dyDescent="0.3">
      <c r="A157">
        <v>208</v>
      </c>
      <c r="B157" t="s">
        <v>184</v>
      </c>
      <c r="C157">
        <v>29</v>
      </c>
      <c r="D157" t="s">
        <v>27</v>
      </c>
      <c r="E157" t="s">
        <v>20</v>
      </c>
      <c r="F157">
        <v>0</v>
      </c>
      <c r="G157" t="s">
        <v>46</v>
      </c>
      <c r="H157">
        <v>1</v>
      </c>
      <c r="I157" t="s">
        <v>15</v>
      </c>
      <c r="J157" t="s">
        <v>23</v>
      </c>
      <c r="K157" t="s">
        <v>24</v>
      </c>
      <c r="L157" t="s">
        <v>20</v>
      </c>
      <c r="M157">
        <v>0</v>
      </c>
    </row>
    <row r="158" spans="1:13" x14ac:dyDescent="0.3">
      <c r="A158">
        <v>211</v>
      </c>
      <c r="B158" t="s">
        <v>185</v>
      </c>
      <c r="C158">
        <v>51</v>
      </c>
      <c r="D158" t="s">
        <v>19</v>
      </c>
      <c r="E158" t="s">
        <v>20</v>
      </c>
      <c r="F158">
        <v>0</v>
      </c>
      <c r="G158" t="s">
        <v>14</v>
      </c>
      <c r="H158">
        <v>7</v>
      </c>
      <c r="I158" t="s">
        <v>22</v>
      </c>
      <c r="J158" t="s">
        <v>23</v>
      </c>
      <c r="K158" t="s">
        <v>24</v>
      </c>
      <c r="L158" t="s">
        <v>20</v>
      </c>
      <c r="M158">
        <v>0</v>
      </c>
    </row>
    <row r="159" spans="1:13" x14ac:dyDescent="0.3">
      <c r="A159">
        <v>214</v>
      </c>
      <c r="B159" t="s">
        <v>186</v>
      </c>
      <c r="C159">
        <v>58</v>
      </c>
      <c r="D159" t="s">
        <v>31</v>
      </c>
      <c r="E159" t="s">
        <v>20</v>
      </c>
      <c r="F159">
        <v>0</v>
      </c>
      <c r="G159" t="s">
        <v>14</v>
      </c>
      <c r="H159">
        <v>9</v>
      </c>
      <c r="I159" t="s">
        <v>22</v>
      </c>
      <c r="J159" t="s">
        <v>16</v>
      </c>
      <c r="K159" t="s">
        <v>24</v>
      </c>
      <c r="L159" t="s">
        <v>13</v>
      </c>
      <c r="M159">
        <v>1</v>
      </c>
    </row>
    <row r="160" spans="1:13" x14ac:dyDescent="0.3">
      <c r="A160">
        <v>215</v>
      </c>
      <c r="B160" t="s">
        <v>187</v>
      </c>
      <c r="C160">
        <v>40</v>
      </c>
      <c r="D160" t="s">
        <v>12</v>
      </c>
      <c r="E160" t="s">
        <v>20</v>
      </c>
      <c r="F160">
        <v>0</v>
      </c>
      <c r="G160" t="s">
        <v>14</v>
      </c>
      <c r="H160">
        <v>4</v>
      </c>
      <c r="I160" t="s">
        <v>15</v>
      </c>
      <c r="J160" t="s">
        <v>23</v>
      </c>
      <c r="K160" t="s">
        <v>24</v>
      </c>
      <c r="L160" t="s">
        <v>20</v>
      </c>
      <c r="M160">
        <v>0</v>
      </c>
    </row>
    <row r="161" spans="1:13" x14ac:dyDescent="0.3">
      <c r="A161">
        <v>216</v>
      </c>
      <c r="B161" t="s">
        <v>188</v>
      </c>
      <c r="C161">
        <v>34</v>
      </c>
      <c r="D161" t="s">
        <v>27</v>
      </c>
      <c r="E161" t="s">
        <v>20</v>
      </c>
      <c r="F161">
        <v>0</v>
      </c>
      <c r="G161" t="s">
        <v>21</v>
      </c>
      <c r="H161">
        <v>2</v>
      </c>
      <c r="I161" t="s">
        <v>15</v>
      </c>
      <c r="J161" t="s">
        <v>16</v>
      </c>
      <c r="K161" t="s">
        <v>24</v>
      </c>
      <c r="L161" t="s">
        <v>20</v>
      </c>
      <c r="M161">
        <v>0</v>
      </c>
    </row>
    <row r="162" spans="1:13" x14ac:dyDescent="0.3">
      <c r="A162">
        <v>217</v>
      </c>
      <c r="B162" t="s">
        <v>189</v>
      </c>
      <c r="C162">
        <v>22</v>
      </c>
      <c r="D162" t="s">
        <v>45</v>
      </c>
      <c r="E162" t="s">
        <v>20</v>
      </c>
      <c r="F162">
        <v>0</v>
      </c>
      <c r="G162" t="s">
        <v>14</v>
      </c>
      <c r="H162">
        <v>19</v>
      </c>
      <c r="I162" t="s">
        <v>33</v>
      </c>
      <c r="J162" t="s">
        <v>23</v>
      </c>
      <c r="K162" t="s">
        <v>24</v>
      </c>
      <c r="L162" t="s">
        <v>20</v>
      </c>
      <c r="M162">
        <v>0</v>
      </c>
    </row>
    <row r="163" spans="1:13" x14ac:dyDescent="0.3">
      <c r="A163">
        <v>218</v>
      </c>
      <c r="B163" t="s">
        <v>190</v>
      </c>
      <c r="C163">
        <v>27</v>
      </c>
      <c r="D163" t="s">
        <v>27</v>
      </c>
      <c r="E163" t="s">
        <v>20</v>
      </c>
      <c r="F163">
        <v>0</v>
      </c>
      <c r="G163" t="s">
        <v>46</v>
      </c>
      <c r="H163">
        <v>9</v>
      </c>
      <c r="I163" t="s">
        <v>22</v>
      </c>
      <c r="J163" t="s">
        <v>23</v>
      </c>
      <c r="K163" t="s">
        <v>34</v>
      </c>
      <c r="L163" t="s">
        <v>20</v>
      </c>
      <c r="M163">
        <v>0</v>
      </c>
    </row>
    <row r="164" spans="1:13" x14ac:dyDescent="0.3">
      <c r="A164">
        <v>221</v>
      </c>
      <c r="B164" t="s">
        <v>191</v>
      </c>
      <c r="C164">
        <v>28</v>
      </c>
      <c r="D164" t="s">
        <v>27</v>
      </c>
      <c r="E164" t="s">
        <v>20</v>
      </c>
      <c r="F164">
        <v>0</v>
      </c>
      <c r="G164" t="s">
        <v>14</v>
      </c>
      <c r="H164">
        <v>21</v>
      </c>
      <c r="I164" t="s">
        <v>33</v>
      </c>
      <c r="J164" t="s">
        <v>23</v>
      </c>
      <c r="K164" t="s">
        <v>24</v>
      </c>
      <c r="L164" t="s">
        <v>20</v>
      </c>
      <c r="M164">
        <v>0</v>
      </c>
    </row>
    <row r="165" spans="1:13" x14ac:dyDescent="0.3">
      <c r="A165">
        <v>223</v>
      </c>
      <c r="B165" t="s">
        <v>192</v>
      </c>
      <c r="C165">
        <v>57</v>
      </c>
      <c r="D165" t="s">
        <v>31</v>
      </c>
      <c r="E165" t="s">
        <v>20</v>
      </c>
      <c r="F165">
        <v>0</v>
      </c>
      <c r="G165" t="s">
        <v>14</v>
      </c>
      <c r="H165">
        <v>24</v>
      </c>
      <c r="I165" t="s">
        <v>33</v>
      </c>
      <c r="J165" t="s">
        <v>23</v>
      </c>
      <c r="K165" t="s">
        <v>34</v>
      </c>
      <c r="L165" t="s">
        <v>13</v>
      </c>
      <c r="M165">
        <v>1</v>
      </c>
    </row>
    <row r="166" spans="1:13" x14ac:dyDescent="0.3">
      <c r="A166">
        <v>224</v>
      </c>
      <c r="B166" t="s">
        <v>193</v>
      </c>
      <c r="C166">
        <v>27</v>
      </c>
      <c r="D166" t="s">
        <v>27</v>
      </c>
      <c r="E166" t="s">
        <v>20</v>
      </c>
      <c r="F166">
        <v>0</v>
      </c>
      <c r="G166" t="s">
        <v>46</v>
      </c>
      <c r="H166">
        <v>3</v>
      </c>
      <c r="I166" t="s">
        <v>15</v>
      </c>
      <c r="J166" t="s">
        <v>23</v>
      </c>
      <c r="K166" t="s">
        <v>34</v>
      </c>
      <c r="L166" t="s">
        <v>13</v>
      </c>
      <c r="M166">
        <v>1</v>
      </c>
    </row>
    <row r="167" spans="1:13" x14ac:dyDescent="0.3">
      <c r="A167">
        <v>226</v>
      </c>
      <c r="B167" t="s">
        <v>194</v>
      </c>
      <c r="C167">
        <v>50</v>
      </c>
      <c r="D167" t="s">
        <v>19</v>
      </c>
      <c r="E167" t="s">
        <v>20</v>
      </c>
      <c r="F167">
        <v>0</v>
      </c>
      <c r="G167" t="s">
        <v>14</v>
      </c>
      <c r="H167">
        <v>11</v>
      </c>
      <c r="I167" t="s">
        <v>22</v>
      </c>
      <c r="J167" t="s">
        <v>16</v>
      </c>
      <c r="K167" t="s">
        <v>17</v>
      </c>
      <c r="L167" t="s">
        <v>20</v>
      </c>
      <c r="M167">
        <v>0</v>
      </c>
    </row>
    <row r="168" spans="1:13" x14ac:dyDescent="0.3">
      <c r="A168">
        <v>227</v>
      </c>
      <c r="B168" t="s">
        <v>195</v>
      </c>
      <c r="C168">
        <v>41</v>
      </c>
      <c r="D168" t="s">
        <v>12</v>
      </c>
      <c r="E168" t="s">
        <v>20</v>
      </c>
      <c r="F168">
        <v>0</v>
      </c>
      <c r="G168" t="s">
        <v>14</v>
      </c>
      <c r="H168">
        <v>14</v>
      </c>
      <c r="I168" t="s">
        <v>22</v>
      </c>
      <c r="J168" t="s">
        <v>23</v>
      </c>
      <c r="K168" t="s">
        <v>34</v>
      </c>
      <c r="L168" t="s">
        <v>20</v>
      </c>
      <c r="M168">
        <v>0</v>
      </c>
    </row>
    <row r="169" spans="1:13" x14ac:dyDescent="0.3">
      <c r="A169">
        <v>228</v>
      </c>
      <c r="B169" t="s">
        <v>196</v>
      </c>
      <c r="C169">
        <v>30</v>
      </c>
      <c r="D169" t="s">
        <v>27</v>
      </c>
      <c r="E169" t="s">
        <v>20</v>
      </c>
      <c r="F169">
        <v>0</v>
      </c>
      <c r="G169" t="s">
        <v>14</v>
      </c>
      <c r="H169">
        <v>5</v>
      </c>
      <c r="I169" t="s">
        <v>15</v>
      </c>
      <c r="J169" t="s">
        <v>16</v>
      </c>
      <c r="K169" t="s">
        <v>24</v>
      </c>
      <c r="L169" t="s">
        <v>20</v>
      </c>
      <c r="M169">
        <v>0</v>
      </c>
    </row>
    <row r="170" spans="1:13" x14ac:dyDescent="0.3">
      <c r="A170">
        <v>230</v>
      </c>
      <c r="B170" t="s">
        <v>197</v>
      </c>
      <c r="C170">
        <v>38</v>
      </c>
      <c r="D170" t="s">
        <v>12</v>
      </c>
      <c r="E170" t="s">
        <v>20</v>
      </c>
      <c r="F170">
        <v>0</v>
      </c>
      <c r="G170" t="s">
        <v>14</v>
      </c>
      <c r="H170">
        <v>1</v>
      </c>
      <c r="I170" t="s">
        <v>15</v>
      </c>
      <c r="J170" t="s">
        <v>16</v>
      </c>
      <c r="K170" t="s">
        <v>17</v>
      </c>
      <c r="L170" t="s">
        <v>20</v>
      </c>
      <c r="M170">
        <v>0</v>
      </c>
    </row>
    <row r="171" spans="1:13" x14ac:dyDescent="0.3">
      <c r="A171">
        <v>231</v>
      </c>
      <c r="B171" t="s">
        <v>198</v>
      </c>
      <c r="C171">
        <v>32</v>
      </c>
      <c r="D171" t="s">
        <v>27</v>
      </c>
      <c r="E171" t="s">
        <v>20</v>
      </c>
      <c r="F171">
        <v>0</v>
      </c>
      <c r="G171" t="s">
        <v>14</v>
      </c>
      <c r="H171">
        <v>6</v>
      </c>
      <c r="I171" t="s">
        <v>22</v>
      </c>
      <c r="J171" t="s">
        <v>23</v>
      </c>
      <c r="K171" t="s">
        <v>17</v>
      </c>
      <c r="L171" t="s">
        <v>20</v>
      </c>
      <c r="M171">
        <v>0</v>
      </c>
    </row>
    <row r="172" spans="1:13" x14ac:dyDescent="0.3">
      <c r="A172">
        <v>233</v>
      </c>
      <c r="B172" t="s">
        <v>199</v>
      </c>
      <c r="C172">
        <v>27</v>
      </c>
      <c r="D172" t="s">
        <v>27</v>
      </c>
      <c r="E172" t="s">
        <v>20</v>
      </c>
      <c r="F172">
        <v>0</v>
      </c>
      <c r="G172" t="s">
        <v>14</v>
      </c>
      <c r="H172">
        <v>17</v>
      </c>
      <c r="I172" t="s">
        <v>33</v>
      </c>
      <c r="J172" t="s">
        <v>23</v>
      </c>
      <c r="K172" t="s">
        <v>24</v>
      </c>
      <c r="L172" t="s">
        <v>13</v>
      </c>
      <c r="M172">
        <v>1</v>
      </c>
    </row>
    <row r="173" spans="1:13" x14ac:dyDescent="0.3">
      <c r="A173">
        <v>235</v>
      </c>
      <c r="B173" t="s">
        <v>200</v>
      </c>
      <c r="C173">
        <v>19</v>
      </c>
      <c r="D173" t="s">
        <v>45</v>
      </c>
      <c r="E173" t="s">
        <v>13</v>
      </c>
      <c r="F173">
        <v>1</v>
      </c>
      <c r="G173" t="s">
        <v>21</v>
      </c>
      <c r="H173">
        <v>1</v>
      </c>
      <c r="I173" t="s">
        <v>15</v>
      </c>
      <c r="J173" t="s">
        <v>16</v>
      </c>
      <c r="K173" t="s">
        <v>17</v>
      </c>
      <c r="L173" t="s">
        <v>20</v>
      </c>
      <c r="M173">
        <v>0</v>
      </c>
    </row>
    <row r="174" spans="1:13" x14ac:dyDescent="0.3">
      <c r="A174">
        <v>238</v>
      </c>
      <c r="B174" t="s">
        <v>201</v>
      </c>
      <c r="C174">
        <v>36</v>
      </c>
      <c r="D174" t="s">
        <v>12</v>
      </c>
      <c r="E174" t="s">
        <v>20</v>
      </c>
      <c r="F174">
        <v>0</v>
      </c>
      <c r="G174" t="s">
        <v>21</v>
      </c>
      <c r="H174">
        <v>3</v>
      </c>
      <c r="I174" t="s">
        <v>15</v>
      </c>
      <c r="J174" t="s">
        <v>23</v>
      </c>
      <c r="K174" t="s">
        <v>17</v>
      </c>
      <c r="L174" t="s">
        <v>20</v>
      </c>
      <c r="M174">
        <v>0</v>
      </c>
    </row>
    <row r="175" spans="1:13" x14ac:dyDescent="0.3">
      <c r="A175">
        <v>239</v>
      </c>
      <c r="B175" t="s">
        <v>202</v>
      </c>
      <c r="C175">
        <v>30</v>
      </c>
      <c r="D175" t="s">
        <v>27</v>
      </c>
      <c r="E175" t="s">
        <v>20</v>
      </c>
      <c r="F175">
        <v>0</v>
      </c>
      <c r="G175" t="s">
        <v>46</v>
      </c>
      <c r="H175">
        <v>9</v>
      </c>
      <c r="I175" t="s">
        <v>22</v>
      </c>
      <c r="J175" t="s">
        <v>23</v>
      </c>
      <c r="K175" t="s">
        <v>34</v>
      </c>
      <c r="L175" t="s">
        <v>20</v>
      </c>
      <c r="M175">
        <v>0</v>
      </c>
    </row>
    <row r="176" spans="1:13" x14ac:dyDescent="0.3">
      <c r="A176">
        <v>240</v>
      </c>
      <c r="B176" t="s">
        <v>203</v>
      </c>
      <c r="C176">
        <v>45</v>
      </c>
      <c r="D176" t="s">
        <v>12</v>
      </c>
      <c r="E176" t="s">
        <v>20</v>
      </c>
      <c r="F176">
        <v>0</v>
      </c>
      <c r="G176" t="s">
        <v>14</v>
      </c>
      <c r="H176">
        <v>4</v>
      </c>
      <c r="I176" t="s">
        <v>15</v>
      </c>
      <c r="J176" t="s">
        <v>16</v>
      </c>
      <c r="K176" t="s">
        <v>34</v>
      </c>
      <c r="L176" t="s">
        <v>13</v>
      </c>
      <c r="M176">
        <v>1</v>
      </c>
    </row>
    <row r="177" spans="1:13" x14ac:dyDescent="0.3">
      <c r="A177">
        <v>241</v>
      </c>
      <c r="B177" t="s">
        <v>204</v>
      </c>
      <c r="C177">
        <v>56</v>
      </c>
      <c r="D177" t="s">
        <v>31</v>
      </c>
      <c r="E177" t="s">
        <v>20</v>
      </c>
      <c r="F177">
        <v>0</v>
      </c>
      <c r="G177" t="s">
        <v>14</v>
      </c>
      <c r="H177">
        <v>8</v>
      </c>
      <c r="I177" t="s">
        <v>22</v>
      </c>
      <c r="J177" t="s">
        <v>16</v>
      </c>
      <c r="K177" t="s">
        <v>34</v>
      </c>
      <c r="L177" t="s">
        <v>13</v>
      </c>
      <c r="M177">
        <v>1</v>
      </c>
    </row>
    <row r="178" spans="1:13" x14ac:dyDescent="0.3">
      <c r="A178">
        <v>242</v>
      </c>
      <c r="B178" t="s">
        <v>205</v>
      </c>
      <c r="C178">
        <v>33</v>
      </c>
      <c r="D178" t="s">
        <v>27</v>
      </c>
      <c r="E178" t="s">
        <v>20</v>
      </c>
      <c r="F178">
        <v>0</v>
      </c>
      <c r="G178" t="s">
        <v>14</v>
      </c>
      <c r="H178">
        <v>2</v>
      </c>
      <c r="I178" t="s">
        <v>15</v>
      </c>
      <c r="J178" t="s">
        <v>23</v>
      </c>
      <c r="K178" t="s">
        <v>17</v>
      </c>
      <c r="L178" t="s">
        <v>20</v>
      </c>
      <c r="M178">
        <v>0</v>
      </c>
    </row>
    <row r="179" spans="1:13" x14ac:dyDescent="0.3">
      <c r="A179">
        <v>243</v>
      </c>
      <c r="B179" t="s">
        <v>206</v>
      </c>
      <c r="C179">
        <v>19</v>
      </c>
      <c r="D179" t="s">
        <v>45</v>
      </c>
      <c r="E179" t="s">
        <v>13</v>
      </c>
      <c r="F179">
        <v>1</v>
      </c>
      <c r="G179" t="s">
        <v>14</v>
      </c>
      <c r="H179">
        <v>2</v>
      </c>
      <c r="I179" t="s">
        <v>15</v>
      </c>
      <c r="J179" t="s">
        <v>23</v>
      </c>
      <c r="K179" t="s">
        <v>17</v>
      </c>
      <c r="L179" t="s">
        <v>20</v>
      </c>
      <c r="M179">
        <v>0</v>
      </c>
    </row>
    <row r="180" spans="1:13" x14ac:dyDescent="0.3">
      <c r="A180">
        <v>244</v>
      </c>
      <c r="B180" t="s">
        <v>207</v>
      </c>
      <c r="C180">
        <v>46</v>
      </c>
      <c r="D180" t="s">
        <v>19</v>
      </c>
      <c r="E180" t="s">
        <v>20</v>
      </c>
      <c r="F180">
        <v>0</v>
      </c>
      <c r="G180" t="s">
        <v>14</v>
      </c>
      <c r="H180">
        <v>1</v>
      </c>
      <c r="I180" t="s">
        <v>15</v>
      </c>
      <c r="J180" t="s">
        <v>16</v>
      </c>
      <c r="K180" t="s">
        <v>34</v>
      </c>
      <c r="L180" t="s">
        <v>20</v>
      </c>
      <c r="M180">
        <v>0</v>
      </c>
    </row>
    <row r="181" spans="1:13" x14ac:dyDescent="0.3">
      <c r="A181">
        <v>245</v>
      </c>
      <c r="B181" t="s">
        <v>208</v>
      </c>
      <c r="C181">
        <v>38</v>
      </c>
      <c r="D181" t="s">
        <v>12</v>
      </c>
      <c r="E181" t="s">
        <v>20</v>
      </c>
      <c r="F181">
        <v>0</v>
      </c>
      <c r="G181" t="s">
        <v>14</v>
      </c>
      <c r="H181">
        <v>9</v>
      </c>
      <c r="I181" t="s">
        <v>22</v>
      </c>
      <c r="J181" t="s">
        <v>16</v>
      </c>
      <c r="K181" t="s">
        <v>17</v>
      </c>
      <c r="L181" t="s">
        <v>20</v>
      </c>
      <c r="M181">
        <v>0</v>
      </c>
    </row>
    <row r="182" spans="1:13" x14ac:dyDescent="0.3">
      <c r="A182">
        <v>246</v>
      </c>
      <c r="B182" t="s">
        <v>209</v>
      </c>
      <c r="C182">
        <v>31</v>
      </c>
      <c r="D182" t="s">
        <v>27</v>
      </c>
      <c r="E182" t="s">
        <v>20</v>
      </c>
      <c r="F182">
        <v>0</v>
      </c>
      <c r="G182" t="s">
        <v>14</v>
      </c>
      <c r="H182">
        <v>12</v>
      </c>
      <c r="I182" t="s">
        <v>22</v>
      </c>
      <c r="J182" t="s">
        <v>16</v>
      </c>
      <c r="K182" t="s">
        <v>24</v>
      </c>
      <c r="L182" t="s">
        <v>13</v>
      </c>
      <c r="M182">
        <v>1</v>
      </c>
    </row>
    <row r="183" spans="1:13" x14ac:dyDescent="0.3">
      <c r="A183">
        <v>247</v>
      </c>
      <c r="B183" t="s">
        <v>210</v>
      </c>
      <c r="C183">
        <v>34</v>
      </c>
      <c r="D183" t="s">
        <v>27</v>
      </c>
      <c r="E183" t="s">
        <v>20</v>
      </c>
      <c r="F183">
        <v>0</v>
      </c>
      <c r="G183" t="s">
        <v>14</v>
      </c>
      <c r="H183">
        <v>27</v>
      </c>
      <c r="I183" t="s">
        <v>33</v>
      </c>
      <c r="J183" t="s">
        <v>16</v>
      </c>
      <c r="K183" t="s">
        <v>17</v>
      </c>
      <c r="L183" t="s">
        <v>20</v>
      </c>
      <c r="M183">
        <v>0</v>
      </c>
    </row>
    <row r="184" spans="1:13" x14ac:dyDescent="0.3">
      <c r="A184">
        <v>248</v>
      </c>
      <c r="B184" t="s">
        <v>211</v>
      </c>
      <c r="C184">
        <v>41</v>
      </c>
      <c r="D184" t="s">
        <v>12</v>
      </c>
      <c r="E184" t="s">
        <v>13</v>
      </c>
      <c r="F184">
        <v>1</v>
      </c>
      <c r="G184" t="s">
        <v>14</v>
      </c>
      <c r="H184">
        <v>20</v>
      </c>
      <c r="I184" t="s">
        <v>33</v>
      </c>
      <c r="J184" t="s">
        <v>16</v>
      </c>
      <c r="K184" t="s">
        <v>17</v>
      </c>
      <c r="L184" t="s">
        <v>13</v>
      </c>
      <c r="M184">
        <v>1</v>
      </c>
    </row>
    <row r="185" spans="1:13" x14ac:dyDescent="0.3">
      <c r="A185">
        <v>249</v>
      </c>
      <c r="B185" t="s">
        <v>212</v>
      </c>
      <c r="C185">
        <v>50</v>
      </c>
      <c r="D185" t="s">
        <v>19</v>
      </c>
      <c r="E185" t="s">
        <v>20</v>
      </c>
      <c r="F185">
        <v>0</v>
      </c>
      <c r="G185" t="s">
        <v>14</v>
      </c>
      <c r="H185">
        <v>1</v>
      </c>
      <c r="I185" t="s">
        <v>15</v>
      </c>
      <c r="J185" t="s">
        <v>23</v>
      </c>
      <c r="K185" t="s">
        <v>24</v>
      </c>
      <c r="L185" t="s">
        <v>20</v>
      </c>
      <c r="M185">
        <v>0</v>
      </c>
    </row>
    <row r="186" spans="1:13" x14ac:dyDescent="0.3">
      <c r="A186">
        <v>250</v>
      </c>
      <c r="B186" t="s">
        <v>213</v>
      </c>
      <c r="C186">
        <v>53</v>
      </c>
      <c r="D186" t="s">
        <v>19</v>
      </c>
      <c r="E186" t="s">
        <v>20</v>
      </c>
      <c r="F186">
        <v>0</v>
      </c>
      <c r="G186" t="s">
        <v>14</v>
      </c>
      <c r="H186">
        <v>13</v>
      </c>
      <c r="I186" t="s">
        <v>22</v>
      </c>
      <c r="J186" t="s">
        <v>16</v>
      </c>
      <c r="K186" t="s">
        <v>34</v>
      </c>
      <c r="L186" t="s">
        <v>20</v>
      </c>
      <c r="M186">
        <v>0</v>
      </c>
    </row>
    <row r="187" spans="1:13" x14ac:dyDescent="0.3">
      <c r="A187">
        <v>252</v>
      </c>
      <c r="B187" t="s">
        <v>214</v>
      </c>
      <c r="C187">
        <v>33</v>
      </c>
      <c r="D187" t="s">
        <v>27</v>
      </c>
      <c r="E187" t="s">
        <v>20</v>
      </c>
      <c r="F187">
        <v>0</v>
      </c>
      <c r="G187" t="s">
        <v>14</v>
      </c>
      <c r="H187">
        <v>14</v>
      </c>
      <c r="I187" t="s">
        <v>22</v>
      </c>
      <c r="J187" t="s">
        <v>16</v>
      </c>
      <c r="K187" t="s">
        <v>24</v>
      </c>
      <c r="L187" t="s">
        <v>20</v>
      </c>
      <c r="M187">
        <v>0</v>
      </c>
    </row>
    <row r="188" spans="1:13" x14ac:dyDescent="0.3">
      <c r="A188">
        <v>253</v>
      </c>
      <c r="B188" t="s">
        <v>215</v>
      </c>
      <c r="C188">
        <v>40</v>
      </c>
      <c r="D188" t="s">
        <v>12</v>
      </c>
      <c r="E188" t="s">
        <v>20</v>
      </c>
      <c r="F188">
        <v>0</v>
      </c>
      <c r="G188" t="s">
        <v>14</v>
      </c>
      <c r="H188">
        <v>4</v>
      </c>
      <c r="I188" t="s">
        <v>15</v>
      </c>
      <c r="J188" t="s">
        <v>16</v>
      </c>
      <c r="K188" t="s">
        <v>24</v>
      </c>
      <c r="L188" t="s">
        <v>20</v>
      </c>
      <c r="M188">
        <v>0</v>
      </c>
    </row>
    <row r="189" spans="1:13" x14ac:dyDescent="0.3">
      <c r="A189">
        <v>254</v>
      </c>
      <c r="B189" t="s">
        <v>216</v>
      </c>
      <c r="C189">
        <v>55</v>
      </c>
      <c r="D189" t="s">
        <v>19</v>
      </c>
      <c r="E189" t="s">
        <v>20</v>
      </c>
      <c r="F189">
        <v>0</v>
      </c>
      <c r="G189" t="s">
        <v>14</v>
      </c>
      <c r="H189">
        <v>14</v>
      </c>
      <c r="I189" t="s">
        <v>22</v>
      </c>
      <c r="J189" t="s">
        <v>23</v>
      </c>
      <c r="K189" t="s">
        <v>17</v>
      </c>
      <c r="L189" t="s">
        <v>20</v>
      </c>
      <c r="M189">
        <v>0</v>
      </c>
    </row>
    <row r="190" spans="1:13" x14ac:dyDescent="0.3">
      <c r="A190">
        <v>256</v>
      </c>
      <c r="B190" t="s">
        <v>217</v>
      </c>
      <c r="C190">
        <v>34</v>
      </c>
      <c r="D190" t="s">
        <v>27</v>
      </c>
      <c r="E190" t="s">
        <v>20</v>
      </c>
      <c r="F190">
        <v>0</v>
      </c>
      <c r="G190" t="s">
        <v>21</v>
      </c>
      <c r="H190">
        <v>2</v>
      </c>
      <c r="I190" t="s">
        <v>15</v>
      </c>
      <c r="J190" t="s">
        <v>23</v>
      </c>
      <c r="K190" t="s">
        <v>24</v>
      </c>
      <c r="L190" t="s">
        <v>20</v>
      </c>
      <c r="M190">
        <v>0</v>
      </c>
    </row>
    <row r="191" spans="1:13" x14ac:dyDescent="0.3">
      <c r="A191">
        <v>258</v>
      </c>
      <c r="B191" t="s">
        <v>218</v>
      </c>
      <c r="C191">
        <v>51</v>
      </c>
      <c r="D191" t="s">
        <v>19</v>
      </c>
      <c r="E191" t="s">
        <v>20</v>
      </c>
      <c r="F191">
        <v>0</v>
      </c>
      <c r="G191" t="s">
        <v>14</v>
      </c>
      <c r="H191">
        <v>3</v>
      </c>
      <c r="I191" t="s">
        <v>15</v>
      </c>
      <c r="J191" t="s">
        <v>16</v>
      </c>
      <c r="K191" t="s">
        <v>17</v>
      </c>
      <c r="L191" t="s">
        <v>20</v>
      </c>
      <c r="M191">
        <v>0</v>
      </c>
    </row>
    <row r="192" spans="1:13" x14ac:dyDescent="0.3">
      <c r="A192">
        <v>259</v>
      </c>
      <c r="B192" t="s">
        <v>219</v>
      </c>
      <c r="C192">
        <v>52</v>
      </c>
      <c r="D192" t="s">
        <v>19</v>
      </c>
      <c r="E192" t="s">
        <v>20</v>
      </c>
      <c r="F192">
        <v>0</v>
      </c>
      <c r="G192" t="s">
        <v>14</v>
      </c>
      <c r="H192">
        <v>1</v>
      </c>
      <c r="I192" t="s">
        <v>15</v>
      </c>
      <c r="J192" t="s">
        <v>23</v>
      </c>
      <c r="K192" t="s">
        <v>24</v>
      </c>
      <c r="L192" t="s">
        <v>20</v>
      </c>
      <c r="M192">
        <v>0</v>
      </c>
    </row>
    <row r="193" spans="1:13" x14ac:dyDescent="0.3">
      <c r="A193">
        <v>260</v>
      </c>
      <c r="B193" t="s">
        <v>220</v>
      </c>
      <c r="C193">
        <v>27</v>
      </c>
      <c r="D193" t="s">
        <v>27</v>
      </c>
      <c r="E193" t="s">
        <v>20</v>
      </c>
      <c r="F193">
        <v>0</v>
      </c>
      <c r="G193" t="s">
        <v>14</v>
      </c>
      <c r="H193">
        <v>9</v>
      </c>
      <c r="I193" t="s">
        <v>22</v>
      </c>
      <c r="J193" t="s">
        <v>16</v>
      </c>
      <c r="K193" t="s">
        <v>17</v>
      </c>
      <c r="L193" t="s">
        <v>20</v>
      </c>
      <c r="M193">
        <v>0</v>
      </c>
    </row>
    <row r="194" spans="1:13" x14ac:dyDescent="0.3">
      <c r="A194">
        <v>261</v>
      </c>
      <c r="B194" t="s">
        <v>221</v>
      </c>
      <c r="C194">
        <v>35</v>
      </c>
      <c r="D194" t="s">
        <v>27</v>
      </c>
      <c r="E194" t="s">
        <v>13</v>
      </c>
      <c r="F194">
        <v>1</v>
      </c>
      <c r="G194" t="s">
        <v>14</v>
      </c>
      <c r="H194">
        <v>23</v>
      </c>
      <c r="I194" t="s">
        <v>33</v>
      </c>
      <c r="J194" t="s">
        <v>23</v>
      </c>
      <c r="K194" t="s">
        <v>24</v>
      </c>
      <c r="L194" t="s">
        <v>13</v>
      </c>
      <c r="M194">
        <v>1</v>
      </c>
    </row>
    <row r="195" spans="1:13" x14ac:dyDescent="0.3">
      <c r="A195">
        <v>262</v>
      </c>
      <c r="B195" t="s">
        <v>222</v>
      </c>
      <c r="C195">
        <v>43</v>
      </c>
      <c r="D195" t="s">
        <v>12</v>
      </c>
      <c r="E195" t="s">
        <v>20</v>
      </c>
      <c r="F195">
        <v>0</v>
      </c>
      <c r="G195" t="s">
        <v>46</v>
      </c>
      <c r="H195">
        <v>7</v>
      </c>
      <c r="I195" t="s">
        <v>22</v>
      </c>
      <c r="J195" t="s">
        <v>23</v>
      </c>
      <c r="K195" t="s">
        <v>34</v>
      </c>
      <c r="L195" t="s">
        <v>20</v>
      </c>
      <c r="M195">
        <v>0</v>
      </c>
    </row>
    <row r="196" spans="1:13" x14ac:dyDescent="0.3">
      <c r="A196">
        <v>264</v>
      </c>
      <c r="B196" t="s">
        <v>223</v>
      </c>
      <c r="C196">
        <v>45</v>
      </c>
      <c r="D196" t="s">
        <v>12</v>
      </c>
      <c r="E196" t="s">
        <v>20</v>
      </c>
      <c r="F196">
        <v>0</v>
      </c>
      <c r="G196" t="s">
        <v>46</v>
      </c>
      <c r="H196">
        <v>2</v>
      </c>
      <c r="I196" t="s">
        <v>15</v>
      </c>
      <c r="J196" t="s">
        <v>23</v>
      </c>
      <c r="K196" t="s">
        <v>24</v>
      </c>
      <c r="L196" t="s">
        <v>20</v>
      </c>
      <c r="M196">
        <v>0</v>
      </c>
    </row>
    <row r="197" spans="1:13" x14ac:dyDescent="0.3">
      <c r="A197">
        <v>267</v>
      </c>
      <c r="B197" t="s">
        <v>224</v>
      </c>
      <c r="C197">
        <v>37</v>
      </c>
      <c r="D197" t="s">
        <v>12</v>
      </c>
      <c r="E197" t="s">
        <v>20</v>
      </c>
      <c r="F197">
        <v>0</v>
      </c>
      <c r="G197" t="s">
        <v>14</v>
      </c>
      <c r="H197">
        <v>21</v>
      </c>
      <c r="I197" t="s">
        <v>33</v>
      </c>
      <c r="J197" t="s">
        <v>23</v>
      </c>
      <c r="K197" t="s">
        <v>24</v>
      </c>
      <c r="L197" t="s">
        <v>13</v>
      </c>
      <c r="M197">
        <v>1</v>
      </c>
    </row>
    <row r="198" spans="1:13" x14ac:dyDescent="0.3">
      <c r="A198">
        <v>269</v>
      </c>
      <c r="B198" t="s">
        <v>225</v>
      </c>
      <c r="C198">
        <v>35</v>
      </c>
      <c r="D198" t="s">
        <v>27</v>
      </c>
      <c r="E198" t="s">
        <v>20</v>
      </c>
      <c r="F198">
        <v>0</v>
      </c>
      <c r="G198" t="s">
        <v>21</v>
      </c>
      <c r="H198">
        <v>2</v>
      </c>
      <c r="I198" t="s">
        <v>15</v>
      </c>
      <c r="J198" t="s">
        <v>16</v>
      </c>
      <c r="K198" t="s">
        <v>17</v>
      </c>
      <c r="L198" t="s">
        <v>20</v>
      </c>
      <c r="M198">
        <v>0</v>
      </c>
    </row>
    <row r="199" spans="1:13" x14ac:dyDescent="0.3">
      <c r="A199">
        <v>270</v>
      </c>
      <c r="B199" t="s">
        <v>226</v>
      </c>
      <c r="C199">
        <v>42</v>
      </c>
      <c r="D199" t="s">
        <v>12</v>
      </c>
      <c r="E199" t="s">
        <v>20</v>
      </c>
      <c r="F199">
        <v>0</v>
      </c>
      <c r="G199" t="s">
        <v>46</v>
      </c>
      <c r="H199">
        <v>21</v>
      </c>
      <c r="I199" t="s">
        <v>33</v>
      </c>
      <c r="J199" t="s">
        <v>16</v>
      </c>
      <c r="K199" t="s">
        <v>34</v>
      </c>
      <c r="L199" t="s">
        <v>20</v>
      </c>
      <c r="M199">
        <v>0</v>
      </c>
    </row>
    <row r="200" spans="1:13" x14ac:dyDescent="0.3">
      <c r="A200">
        <v>271</v>
      </c>
      <c r="B200" t="s">
        <v>227</v>
      </c>
      <c r="C200">
        <v>38</v>
      </c>
      <c r="D200" t="s">
        <v>12</v>
      </c>
      <c r="E200" t="s">
        <v>20</v>
      </c>
      <c r="F200">
        <v>0</v>
      </c>
      <c r="G200" t="s">
        <v>14</v>
      </c>
      <c r="H200">
        <v>2</v>
      </c>
      <c r="I200" t="s">
        <v>15</v>
      </c>
      <c r="J200" t="s">
        <v>23</v>
      </c>
      <c r="K200" t="s">
        <v>24</v>
      </c>
      <c r="L200" t="s">
        <v>20</v>
      </c>
      <c r="M200">
        <v>0</v>
      </c>
    </row>
    <row r="201" spans="1:13" x14ac:dyDescent="0.3">
      <c r="A201">
        <v>273</v>
      </c>
      <c r="B201" t="s">
        <v>228</v>
      </c>
      <c r="C201">
        <v>38</v>
      </c>
      <c r="D201" t="s">
        <v>12</v>
      </c>
      <c r="E201" t="s">
        <v>20</v>
      </c>
      <c r="F201">
        <v>0</v>
      </c>
      <c r="G201" t="s">
        <v>14</v>
      </c>
      <c r="H201">
        <v>29</v>
      </c>
      <c r="I201" t="s">
        <v>33</v>
      </c>
      <c r="J201" t="s">
        <v>23</v>
      </c>
      <c r="K201" t="s">
        <v>24</v>
      </c>
      <c r="L201" t="s">
        <v>20</v>
      </c>
      <c r="M201">
        <v>0</v>
      </c>
    </row>
    <row r="202" spans="1:13" x14ac:dyDescent="0.3">
      <c r="A202">
        <v>274</v>
      </c>
      <c r="B202" t="s">
        <v>229</v>
      </c>
      <c r="C202">
        <v>27</v>
      </c>
      <c r="D202" t="s">
        <v>27</v>
      </c>
      <c r="E202" t="s">
        <v>20</v>
      </c>
      <c r="F202">
        <v>0</v>
      </c>
      <c r="G202" t="s">
        <v>21</v>
      </c>
      <c r="H202">
        <v>1</v>
      </c>
      <c r="I202" t="s">
        <v>15</v>
      </c>
      <c r="J202" t="s">
        <v>23</v>
      </c>
      <c r="K202" t="s">
        <v>24</v>
      </c>
      <c r="L202" t="s">
        <v>20</v>
      </c>
      <c r="M202">
        <v>0</v>
      </c>
    </row>
    <row r="203" spans="1:13" x14ac:dyDescent="0.3">
      <c r="A203">
        <v>275</v>
      </c>
      <c r="B203" t="s">
        <v>230</v>
      </c>
      <c r="C203">
        <v>49</v>
      </c>
      <c r="D203" t="s">
        <v>19</v>
      </c>
      <c r="E203" t="s">
        <v>20</v>
      </c>
      <c r="F203">
        <v>0</v>
      </c>
      <c r="G203" t="s">
        <v>46</v>
      </c>
      <c r="H203">
        <v>18</v>
      </c>
      <c r="I203" t="s">
        <v>33</v>
      </c>
      <c r="J203" t="s">
        <v>23</v>
      </c>
      <c r="K203" t="s">
        <v>34</v>
      </c>
      <c r="L203" t="s">
        <v>13</v>
      </c>
      <c r="M203">
        <v>1</v>
      </c>
    </row>
    <row r="204" spans="1:13" x14ac:dyDescent="0.3">
      <c r="A204">
        <v>277</v>
      </c>
      <c r="B204" t="s">
        <v>231</v>
      </c>
      <c r="C204">
        <v>34</v>
      </c>
      <c r="D204" t="s">
        <v>27</v>
      </c>
      <c r="E204" t="s">
        <v>20</v>
      </c>
      <c r="F204">
        <v>0</v>
      </c>
      <c r="G204" t="s">
        <v>21</v>
      </c>
      <c r="H204">
        <v>10</v>
      </c>
      <c r="I204" t="s">
        <v>22</v>
      </c>
      <c r="J204" t="s">
        <v>23</v>
      </c>
      <c r="K204" t="s">
        <v>34</v>
      </c>
      <c r="L204" t="s">
        <v>13</v>
      </c>
      <c r="M204">
        <v>1</v>
      </c>
    </row>
    <row r="205" spans="1:13" x14ac:dyDescent="0.3">
      <c r="A205">
        <v>281</v>
      </c>
      <c r="B205" t="s">
        <v>232</v>
      </c>
      <c r="C205">
        <v>40</v>
      </c>
      <c r="D205" t="s">
        <v>12</v>
      </c>
      <c r="E205" t="s">
        <v>20</v>
      </c>
      <c r="F205">
        <v>0</v>
      </c>
      <c r="G205" t="s">
        <v>14</v>
      </c>
      <c r="H205">
        <v>19</v>
      </c>
      <c r="I205" t="s">
        <v>33</v>
      </c>
      <c r="J205" t="s">
        <v>23</v>
      </c>
      <c r="K205" t="s">
        <v>24</v>
      </c>
      <c r="L205" t="s">
        <v>13</v>
      </c>
      <c r="M205">
        <v>1</v>
      </c>
    </row>
    <row r="206" spans="1:13" x14ac:dyDescent="0.3">
      <c r="A206">
        <v>282</v>
      </c>
      <c r="B206" t="s">
        <v>233</v>
      </c>
      <c r="C206">
        <v>38</v>
      </c>
      <c r="D206" t="s">
        <v>12</v>
      </c>
      <c r="E206" t="s">
        <v>13</v>
      </c>
      <c r="F206">
        <v>1</v>
      </c>
      <c r="G206" t="s">
        <v>14</v>
      </c>
      <c r="H206">
        <v>29</v>
      </c>
      <c r="I206" t="s">
        <v>33</v>
      </c>
      <c r="J206" t="s">
        <v>23</v>
      </c>
      <c r="K206" t="s">
        <v>24</v>
      </c>
      <c r="L206" t="s">
        <v>13</v>
      </c>
      <c r="M206">
        <v>1</v>
      </c>
    </row>
    <row r="207" spans="1:13" x14ac:dyDescent="0.3">
      <c r="A207">
        <v>283</v>
      </c>
      <c r="B207" t="s">
        <v>234</v>
      </c>
      <c r="C207">
        <v>29</v>
      </c>
      <c r="D207" t="s">
        <v>27</v>
      </c>
      <c r="E207" t="s">
        <v>13</v>
      </c>
      <c r="F207">
        <v>1</v>
      </c>
      <c r="G207" t="s">
        <v>14</v>
      </c>
      <c r="H207">
        <v>27</v>
      </c>
      <c r="I207" t="s">
        <v>33</v>
      </c>
      <c r="J207" t="s">
        <v>16</v>
      </c>
      <c r="K207" t="s">
        <v>24</v>
      </c>
      <c r="L207" t="s">
        <v>20</v>
      </c>
      <c r="M207">
        <v>0</v>
      </c>
    </row>
    <row r="208" spans="1:13" x14ac:dyDescent="0.3">
      <c r="A208">
        <v>284</v>
      </c>
      <c r="B208" t="s">
        <v>235</v>
      </c>
      <c r="C208">
        <v>22</v>
      </c>
      <c r="D208" t="s">
        <v>45</v>
      </c>
      <c r="E208" t="s">
        <v>20</v>
      </c>
      <c r="F208">
        <v>0</v>
      </c>
      <c r="G208" t="s">
        <v>14</v>
      </c>
      <c r="H208">
        <v>5</v>
      </c>
      <c r="I208" t="s">
        <v>15</v>
      </c>
      <c r="J208" t="s">
        <v>23</v>
      </c>
      <c r="K208" t="s">
        <v>34</v>
      </c>
      <c r="L208" t="s">
        <v>13</v>
      </c>
      <c r="M208">
        <v>1</v>
      </c>
    </row>
    <row r="209" spans="1:13" x14ac:dyDescent="0.3">
      <c r="A209">
        <v>286</v>
      </c>
      <c r="B209" t="s">
        <v>236</v>
      </c>
      <c r="C209">
        <v>36</v>
      </c>
      <c r="D209" t="s">
        <v>12</v>
      </c>
      <c r="E209" t="s">
        <v>20</v>
      </c>
      <c r="F209">
        <v>0</v>
      </c>
      <c r="G209" t="s">
        <v>21</v>
      </c>
      <c r="H209">
        <v>18</v>
      </c>
      <c r="I209" t="s">
        <v>33</v>
      </c>
      <c r="J209" t="s">
        <v>16</v>
      </c>
      <c r="K209" t="s">
        <v>17</v>
      </c>
      <c r="L209" t="s">
        <v>20</v>
      </c>
      <c r="M209">
        <v>0</v>
      </c>
    </row>
    <row r="210" spans="1:13" x14ac:dyDescent="0.3">
      <c r="A210">
        <v>287</v>
      </c>
      <c r="B210" t="s">
        <v>237</v>
      </c>
      <c r="C210">
        <v>40</v>
      </c>
      <c r="D210" t="s">
        <v>12</v>
      </c>
      <c r="E210" t="s">
        <v>20</v>
      </c>
      <c r="F210">
        <v>0</v>
      </c>
      <c r="G210" t="s">
        <v>46</v>
      </c>
      <c r="H210">
        <v>9</v>
      </c>
      <c r="I210" t="s">
        <v>22</v>
      </c>
      <c r="J210" t="s">
        <v>23</v>
      </c>
      <c r="K210" t="s">
        <v>24</v>
      </c>
      <c r="L210" t="s">
        <v>20</v>
      </c>
      <c r="M210">
        <v>0</v>
      </c>
    </row>
    <row r="211" spans="1:13" x14ac:dyDescent="0.3">
      <c r="A211">
        <v>288</v>
      </c>
      <c r="B211" t="s">
        <v>238</v>
      </c>
      <c r="C211">
        <v>46</v>
      </c>
      <c r="D211" t="s">
        <v>19</v>
      </c>
      <c r="E211" t="s">
        <v>20</v>
      </c>
      <c r="F211">
        <v>0</v>
      </c>
      <c r="G211" t="s">
        <v>14</v>
      </c>
      <c r="H211">
        <v>1</v>
      </c>
      <c r="I211" t="s">
        <v>15</v>
      </c>
      <c r="J211" t="s">
        <v>23</v>
      </c>
      <c r="K211" t="s">
        <v>34</v>
      </c>
      <c r="L211" t="s">
        <v>20</v>
      </c>
      <c r="M211">
        <v>0</v>
      </c>
    </row>
    <row r="212" spans="1:13" x14ac:dyDescent="0.3">
      <c r="A212">
        <v>291</v>
      </c>
      <c r="B212" t="s">
        <v>239</v>
      </c>
      <c r="C212">
        <v>32</v>
      </c>
      <c r="D212" t="s">
        <v>27</v>
      </c>
      <c r="E212" t="s">
        <v>13</v>
      </c>
      <c r="F212">
        <v>1</v>
      </c>
      <c r="G212" t="s">
        <v>14</v>
      </c>
      <c r="H212">
        <v>4</v>
      </c>
      <c r="I212" t="s">
        <v>15</v>
      </c>
      <c r="J212" t="s">
        <v>23</v>
      </c>
      <c r="K212" t="s">
        <v>24</v>
      </c>
      <c r="L212" t="s">
        <v>20</v>
      </c>
      <c r="M212">
        <v>0</v>
      </c>
    </row>
    <row r="213" spans="1:13" x14ac:dyDescent="0.3">
      <c r="A213">
        <v>292</v>
      </c>
      <c r="B213" t="s">
        <v>240</v>
      </c>
      <c r="C213">
        <v>30</v>
      </c>
      <c r="D213" t="s">
        <v>27</v>
      </c>
      <c r="E213" t="s">
        <v>20</v>
      </c>
      <c r="F213">
        <v>0</v>
      </c>
      <c r="G213" t="s">
        <v>46</v>
      </c>
      <c r="H213">
        <v>1</v>
      </c>
      <c r="I213" t="s">
        <v>15</v>
      </c>
      <c r="J213" t="s">
        <v>23</v>
      </c>
      <c r="K213" t="s">
        <v>17</v>
      </c>
      <c r="L213" t="s">
        <v>20</v>
      </c>
      <c r="M213">
        <v>0</v>
      </c>
    </row>
    <row r="214" spans="1:13" x14ac:dyDescent="0.3">
      <c r="A214">
        <v>293</v>
      </c>
      <c r="B214" t="s">
        <v>241</v>
      </c>
      <c r="C214">
        <v>27</v>
      </c>
      <c r="D214" t="s">
        <v>27</v>
      </c>
      <c r="E214" t="s">
        <v>20</v>
      </c>
      <c r="F214">
        <v>0</v>
      </c>
      <c r="G214" t="s">
        <v>21</v>
      </c>
      <c r="H214">
        <v>20</v>
      </c>
      <c r="I214" t="s">
        <v>33</v>
      </c>
      <c r="J214" t="s">
        <v>16</v>
      </c>
      <c r="K214" t="s">
        <v>17</v>
      </c>
      <c r="L214" t="s">
        <v>20</v>
      </c>
      <c r="M214">
        <v>0</v>
      </c>
    </row>
    <row r="215" spans="1:13" x14ac:dyDescent="0.3">
      <c r="A215">
        <v>296</v>
      </c>
      <c r="B215" t="s">
        <v>242</v>
      </c>
      <c r="C215">
        <v>51</v>
      </c>
      <c r="D215" t="s">
        <v>19</v>
      </c>
      <c r="E215" t="s">
        <v>20</v>
      </c>
      <c r="F215">
        <v>0</v>
      </c>
      <c r="G215" t="s">
        <v>14</v>
      </c>
      <c r="H215">
        <v>8</v>
      </c>
      <c r="I215" t="s">
        <v>22</v>
      </c>
      <c r="J215" t="s">
        <v>23</v>
      </c>
      <c r="K215" t="s">
        <v>24</v>
      </c>
      <c r="L215" t="s">
        <v>20</v>
      </c>
      <c r="M215">
        <v>0</v>
      </c>
    </row>
    <row r="216" spans="1:13" x14ac:dyDescent="0.3">
      <c r="A216">
        <v>297</v>
      </c>
      <c r="B216" t="s">
        <v>243</v>
      </c>
      <c r="C216">
        <v>30</v>
      </c>
      <c r="D216" t="s">
        <v>27</v>
      </c>
      <c r="E216" t="s">
        <v>13</v>
      </c>
      <c r="F216">
        <v>1</v>
      </c>
      <c r="G216" t="s">
        <v>14</v>
      </c>
      <c r="H216">
        <v>3</v>
      </c>
      <c r="I216" t="s">
        <v>15</v>
      </c>
      <c r="J216" t="s">
        <v>16</v>
      </c>
      <c r="K216" t="s">
        <v>17</v>
      </c>
      <c r="L216" t="s">
        <v>13</v>
      </c>
      <c r="M216">
        <v>1</v>
      </c>
    </row>
    <row r="217" spans="1:13" x14ac:dyDescent="0.3">
      <c r="A217">
        <v>298</v>
      </c>
      <c r="B217" t="s">
        <v>244</v>
      </c>
      <c r="C217">
        <v>41</v>
      </c>
      <c r="D217" t="s">
        <v>12</v>
      </c>
      <c r="E217" t="s">
        <v>20</v>
      </c>
      <c r="F217">
        <v>0</v>
      </c>
      <c r="G217" t="s">
        <v>14</v>
      </c>
      <c r="H217">
        <v>6</v>
      </c>
      <c r="I217" t="s">
        <v>22</v>
      </c>
      <c r="J217" t="s">
        <v>16</v>
      </c>
      <c r="K217" t="s">
        <v>17</v>
      </c>
      <c r="L217" t="s">
        <v>13</v>
      </c>
      <c r="M217">
        <v>1</v>
      </c>
    </row>
    <row r="218" spans="1:13" x14ac:dyDescent="0.3">
      <c r="A218">
        <v>299</v>
      </c>
      <c r="B218" t="s">
        <v>245</v>
      </c>
      <c r="C218">
        <v>30</v>
      </c>
      <c r="D218" t="s">
        <v>27</v>
      </c>
      <c r="E218" t="s">
        <v>13</v>
      </c>
      <c r="F218">
        <v>1</v>
      </c>
      <c r="G218" t="s">
        <v>21</v>
      </c>
      <c r="H218">
        <v>26</v>
      </c>
      <c r="I218" t="s">
        <v>33</v>
      </c>
      <c r="J218" t="s">
        <v>16</v>
      </c>
      <c r="K218" t="s">
        <v>17</v>
      </c>
      <c r="L218" t="s">
        <v>20</v>
      </c>
      <c r="M218">
        <v>0</v>
      </c>
    </row>
    <row r="219" spans="1:13" x14ac:dyDescent="0.3">
      <c r="A219">
        <v>300</v>
      </c>
      <c r="B219" t="s">
        <v>246</v>
      </c>
      <c r="C219">
        <v>29</v>
      </c>
      <c r="D219" t="s">
        <v>27</v>
      </c>
      <c r="E219" t="s">
        <v>13</v>
      </c>
      <c r="F219">
        <v>1</v>
      </c>
      <c r="G219" t="s">
        <v>14</v>
      </c>
      <c r="H219">
        <v>1</v>
      </c>
      <c r="I219" t="s">
        <v>15</v>
      </c>
      <c r="J219" t="s">
        <v>23</v>
      </c>
      <c r="K219" t="s">
        <v>17</v>
      </c>
      <c r="L219" t="s">
        <v>20</v>
      </c>
      <c r="M219">
        <v>0</v>
      </c>
    </row>
    <row r="220" spans="1:13" x14ac:dyDescent="0.3">
      <c r="A220">
        <v>302</v>
      </c>
      <c r="B220" t="s">
        <v>247</v>
      </c>
      <c r="C220">
        <v>45</v>
      </c>
      <c r="D220" t="s">
        <v>12</v>
      </c>
      <c r="E220" t="s">
        <v>20</v>
      </c>
      <c r="F220">
        <v>0</v>
      </c>
      <c r="G220" t="s">
        <v>46</v>
      </c>
      <c r="H220">
        <v>6</v>
      </c>
      <c r="I220" t="s">
        <v>22</v>
      </c>
      <c r="J220" t="s">
        <v>16</v>
      </c>
      <c r="K220" t="s">
        <v>17</v>
      </c>
      <c r="L220" t="s">
        <v>20</v>
      </c>
      <c r="M220">
        <v>0</v>
      </c>
    </row>
    <row r="221" spans="1:13" x14ac:dyDescent="0.3">
      <c r="A221">
        <v>303</v>
      </c>
      <c r="B221" t="s">
        <v>248</v>
      </c>
      <c r="C221">
        <v>54</v>
      </c>
      <c r="D221" t="s">
        <v>19</v>
      </c>
      <c r="E221" t="s">
        <v>20</v>
      </c>
      <c r="F221">
        <v>0</v>
      </c>
      <c r="G221" t="s">
        <v>14</v>
      </c>
      <c r="H221">
        <v>3</v>
      </c>
      <c r="I221" t="s">
        <v>15</v>
      </c>
      <c r="J221" t="s">
        <v>16</v>
      </c>
      <c r="K221" t="s">
        <v>24</v>
      </c>
      <c r="L221" t="s">
        <v>20</v>
      </c>
      <c r="M221">
        <v>0</v>
      </c>
    </row>
    <row r="222" spans="1:13" x14ac:dyDescent="0.3">
      <c r="A222">
        <v>304</v>
      </c>
      <c r="B222" t="s">
        <v>249</v>
      </c>
      <c r="C222">
        <v>36</v>
      </c>
      <c r="D222" t="s">
        <v>12</v>
      </c>
      <c r="E222" t="s">
        <v>20</v>
      </c>
      <c r="F222">
        <v>0</v>
      </c>
      <c r="G222" t="s">
        <v>14</v>
      </c>
      <c r="H222">
        <v>5</v>
      </c>
      <c r="I222" t="s">
        <v>15</v>
      </c>
      <c r="J222" t="s">
        <v>23</v>
      </c>
      <c r="K222" t="s">
        <v>17</v>
      </c>
      <c r="L222" t="s">
        <v>20</v>
      </c>
      <c r="M222">
        <v>0</v>
      </c>
    </row>
    <row r="223" spans="1:13" x14ac:dyDescent="0.3">
      <c r="A223">
        <v>305</v>
      </c>
      <c r="B223" t="s">
        <v>250</v>
      </c>
      <c r="C223">
        <v>33</v>
      </c>
      <c r="D223" t="s">
        <v>27</v>
      </c>
      <c r="E223" t="s">
        <v>20</v>
      </c>
      <c r="F223">
        <v>0</v>
      </c>
      <c r="G223" t="s">
        <v>14</v>
      </c>
      <c r="H223">
        <v>4</v>
      </c>
      <c r="I223" t="s">
        <v>15</v>
      </c>
      <c r="J223" t="s">
        <v>16</v>
      </c>
      <c r="K223" t="s">
        <v>24</v>
      </c>
      <c r="L223" t="s">
        <v>20</v>
      </c>
      <c r="M223">
        <v>0</v>
      </c>
    </row>
    <row r="224" spans="1:13" x14ac:dyDescent="0.3">
      <c r="A224">
        <v>306</v>
      </c>
      <c r="B224" t="s">
        <v>251</v>
      </c>
      <c r="C224">
        <v>37</v>
      </c>
      <c r="D224" t="s">
        <v>12</v>
      </c>
      <c r="E224" t="s">
        <v>20</v>
      </c>
      <c r="F224">
        <v>0</v>
      </c>
      <c r="G224" t="s">
        <v>21</v>
      </c>
      <c r="H224">
        <v>11</v>
      </c>
      <c r="I224" t="s">
        <v>22</v>
      </c>
      <c r="J224" t="s">
        <v>23</v>
      </c>
      <c r="K224" t="s">
        <v>34</v>
      </c>
      <c r="L224" t="s">
        <v>13</v>
      </c>
      <c r="M224">
        <v>1</v>
      </c>
    </row>
    <row r="225" spans="1:13" x14ac:dyDescent="0.3">
      <c r="A225">
        <v>307</v>
      </c>
      <c r="B225" t="s">
        <v>252</v>
      </c>
      <c r="C225">
        <v>38</v>
      </c>
      <c r="D225" t="s">
        <v>12</v>
      </c>
      <c r="E225" t="s">
        <v>20</v>
      </c>
      <c r="F225">
        <v>0</v>
      </c>
      <c r="G225" t="s">
        <v>14</v>
      </c>
      <c r="H225">
        <v>3</v>
      </c>
      <c r="I225" t="s">
        <v>15</v>
      </c>
      <c r="J225" t="s">
        <v>23</v>
      </c>
      <c r="K225" t="s">
        <v>34</v>
      </c>
      <c r="L225" t="s">
        <v>20</v>
      </c>
      <c r="M225">
        <v>0</v>
      </c>
    </row>
    <row r="226" spans="1:13" x14ac:dyDescent="0.3">
      <c r="A226">
        <v>308</v>
      </c>
      <c r="B226" t="s">
        <v>253</v>
      </c>
      <c r="C226">
        <v>31</v>
      </c>
      <c r="D226" t="s">
        <v>27</v>
      </c>
      <c r="E226" t="s">
        <v>20</v>
      </c>
      <c r="F226">
        <v>0</v>
      </c>
      <c r="G226" t="s">
        <v>46</v>
      </c>
      <c r="H226">
        <v>1</v>
      </c>
      <c r="I226" t="s">
        <v>15</v>
      </c>
      <c r="J226" t="s">
        <v>23</v>
      </c>
      <c r="K226" t="s">
        <v>24</v>
      </c>
      <c r="L226" t="s">
        <v>20</v>
      </c>
      <c r="M226">
        <v>0</v>
      </c>
    </row>
    <row r="227" spans="1:13" x14ac:dyDescent="0.3">
      <c r="A227">
        <v>309</v>
      </c>
      <c r="B227" t="s">
        <v>254</v>
      </c>
      <c r="C227">
        <v>59</v>
      </c>
      <c r="D227" t="s">
        <v>31</v>
      </c>
      <c r="E227" t="s">
        <v>20</v>
      </c>
      <c r="F227">
        <v>0</v>
      </c>
      <c r="G227" t="s">
        <v>14</v>
      </c>
      <c r="H227">
        <v>3</v>
      </c>
      <c r="I227" t="s">
        <v>15</v>
      </c>
      <c r="J227" t="s">
        <v>23</v>
      </c>
      <c r="K227" t="s">
        <v>24</v>
      </c>
      <c r="L227" t="s">
        <v>20</v>
      </c>
      <c r="M227">
        <v>0</v>
      </c>
    </row>
    <row r="228" spans="1:13" x14ac:dyDescent="0.3">
      <c r="A228">
        <v>311</v>
      </c>
      <c r="B228" t="s">
        <v>255</v>
      </c>
      <c r="C228">
        <v>37</v>
      </c>
      <c r="D228" t="s">
        <v>12</v>
      </c>
      <c r="E228" t="s">
        <v>20</v>
      </c>
      <c r="F228">
        <v>0</v>
      </c>
      <c r="G228" t="s">
        <v>21</v>
      </c>
      <c r="H228">
        <v>4</v>
      </c>
      <c r="I228" t="s">
        <v>15</v>
      </c>
      <c r="J228" t="s">
        <v>23</v>
      </c>
      <c r="K228" t="s">
        <v>34</v>
      </c>
      <c r="L228" t="s">
        <v>20</v>
      </c>
      <c r="M228">
        <v>0</v>
      </c>
    </row>
    <row r="229" spans="1:13" x14ac:dyDescent="0.3">
      <c r="A229">
        <v>312</v>
      </c>
      <c r="B229" t="s">
        <v>256</v>
      </c>
      <c r="C229">
        <v>29</v>
      </c>
      <c r="D229" t="s">
        <v>27</v>
      </c>
      <c r="E229" t="s">
        <v>20</v>
      </c>
      <c r="F229">
        <v>0</v>
      </c>
      <c r="G229" t="s">
        <v>21</v>
      </c>
      <c r="H229">
        <v>1</v>
      </c>
      <c r="I229" t="s">
        <v>15</v>
      </c>
      <c r="J229" t="s">
        <v>16</v>
      </c>
      <c r="K229" t="s">
        <v>24</v>
      </c>
      <c r="L229" t="s">
        <v>20</v>
      </c>
      <c r="M229">
        <v>0</v>
      </c>
    </row>
    <row r="230" spans="1:13" x14ac:dyDescent="0.3">
      <c r="A230">
        <v>314</v>
      </c>
      <c r="B230" t="s">
        <v>257</v>
      </c>
      <c r="C230">
        <v>35</v>
      </c>
      <c r="D230" t="s">
        <v>27</v>
      </c>
      <c r="E230" t="s">
        <v>20</v>
      </c>
      <c r="F230">
        <v>0</v>
      </c>
      <c r="G230" t="s">
        <v>21</v>
      </c>
      <c r="H230">
        <v>1</v>
      </c>
      <c r="I230" t="s">
        <v>15</v>
      </c>
      <c r="J230" t="s">
        <v>16</v>
      </c>
      <c r="K230" t="s">
        <v>17</v>
      </c>
      <c r="L230" t="s">
        <v>20</v>
      </c>
      <c r="M230">
        <v>0</v>
      </c>
    </row>
    <row r="231" spans="1:13" x14ac:dyDescent="0.3">
      <c r="A231">
        <v>315</v>
      </c>
      <c r="B231" t="s">
        <v>258</v>
      </c>
      <c r="C231">
        <v>29</v>
      </c>
      <c r="D231" t="s">
        <v>27</v>
      </c>
      <c r="E231" t="s">
        <v>13</v>
      </c>
      <c r="F231">
        <v>1</v>
      </c>
      <c r="G231" t="s">
        <v>14</v>
      </c>
      <c r="H231">
        <v>18</v>
      </c>
      <c r="I231" t="s">
        <v>33</v>
      </c>
      <c r="J231" t="s">
        <v>23</v>
      </c>
      <c r="K231" t="s">
        <v>17</v>
      </c>
      <c r="L231" t="s">
        <v>13</v>
      </c>
      <c r="M231">
        <v>1</v>
      </c>
    </row>
    <row r="232" spans="1:13" x14ac:dyDescent="0.3">
      <c r="A232">
        <v>316</v>
      </c>
      <c r="B232" t="s">
        <v>259</v>
      </c>
      <c r="C232">
        <v>52</v>
      </c>
      <c r="D232" t="s">
        <v>19</v>
      </c>
      <c r="E232" t="s">
        <v>20</v>
      </c>
      <c r="F232">
        <v>0</v>
      </c>
      <c r="G232" t="s">
        <v>14</v>
      </c>
      <c r="H232">
        <v>2</v>
      </c>
      <c r="I232" t="s">
        <v>15</v>
      </c>
      <c r="J232" t="s">
        <v>16</v>
      </c>
      <c r="K232" t="s">
        <v>17</v>
      </c>
      <c r="L232" t="s">
        <v>20</v>
      </c>
      <c r="M232">
        <v>0</v>
      </c>
    </row>
    <row r="233" spans="1:13" x14ac:dyDescent="0.3">
      <c r="A233">
        <v>319</v>
      </c>
      <c r="B233" t="s">
        <v>260</v>
      </c>
      <c r="C233">
        <v>42</v>
      </c>
      <c r="D233" t="s">
        <v>12</v>
      </c>
      <c r="E233" t="s">
        <v>20</v>
      </c>
      <c r="F233">
        <v>0</v>
      </c>
      <c r="G233" t="s">
        <v>14</v>
      </c>
      <c r="H233">
        <v>4</v>
      </c>
      <c r="I233" t="s">
        <v>15</v>
      </c>
      <c r="J233" t="s">
        <v>23</v>
      </c>
      <c r="K233" t="s">
        <v>24</v>
      </c>
      <c r="L233" t="s">
        <v>20</v>
      </c>
      <c r="M233">
        <v>0</v>
      </c>
    </row>
    <row r="234" spans="1:13" x14ac:dyDescent="0.3">
      <c r="A234">
        <v>321</v>
      </c>
      <c r="B234" t="s">
        <v>261</v>
      </c>
      <c r="C234">
        <v>59</v>
      </c>
      <c r="D234" t="s">
        <v>31</v>
      </c>
      <c r="E234" t="s">
        <v>20</v>
      </c>
      <c r="F234">
        <v>0</v>
      </c>
      <c r="G234" t="s">
        <v>14</v>
      </c>
      <c r="H234">
        <v>6</v>
      </c>
      <c r="I234" t="s">
        <v>22</v>
      </c>
      <c r="J234" t="s">
        <v>23</v>
      </c>
      <c r="K234" t="s">
        <v>24</v>
      </c>
      <c r="L234" t="s">
        <v>20</v>
      </c>
      <c r="M234">
        <v>0</v>
      </c>
    </row>
    <row r="235" spans="1:13" x14ac:dyDescent="0.3">
      <c r="A235">
        <v>323</v>
      </c>
      <c r="B235" t="s">
        <v>262</v>
      </c>
      <c r="C235">
        <v>50</v>
      </c>
      <c r="D235" t="s">
        <v>19</v>
      </c>
      <c r="E235" t="s">
        <v>20</v>
      </c>
      <c r="F235">
        <v>0</v>
      </c>
      <c r="G235" t="s">
        <v>14</v>
      </c>
      <c r="H235">
        <v>1</v>
      </c>
      <c r="I235" t="s">
        <v>15</v>
      </c>
      <c r="J235" t="s">
        <v>16</v>
      </c>
      <c r="K235" t="s">
        <v>34</v>
      </c>
      <c r="L235" t="s">
        <v>20</v>
      </c>
      <c r="M235">
        <v>0</v>
      </c>
    </row>
    <row r="236" spans="1:13" x14ac:dyDescent="0.3">
      <c r="A236">
        <v>325</v>
      </c>
      <c r="B236" t="s">
        <v>263</v>
      </c>
      <c r="C236">
        <v>33</v>
      </c>
      <c r="D236" t="s">
        <v>27</v>
      </c>
      <c r="E236" t="s">
        <v>13</v>
      </c>
      <c r="F236">
        <v>1</v>
      </c>
      <c r="G236" t="s">
        <v>14</v>
      </c>
      <c r="H236">
        <v>14</v>
      </c>
      <c r="I236" t="s">
        <v>22</v>
      </c>
      <c r="J236" t="s">
        <v>23</v>
      </c>
      <c r="K236" t="s">
        <v>24</v>
      </c>
      <c r="L236" t="s">
        <v>13</v>
      </c>
      <c r="M236">
        <v>1</v>
      </c>
    </row>
    <row r="237" spans="1:13" x14ac:dyDescent="0.3">
      <c r="A237">
        <v>327</v>
      </c>
      <c r="B237" t="s">
        <v>264</v>
      </c>
      <c r="C237">
        <v>43</v>
      </c>
      <c r="D237" t="s">
        <v>12</v>
      </c>
      <c r="E237" t="s">
        <v>20</v>
      </c>
      <c r="F237">
        <v>0</v>
      </c>
      <c r="G237" t="s">
        <v>14</v>
      </c>
      <c r="H237">
        <v>16</v>
      </c>
      <c r="I237" t="s">
        <v>33</v>
      </c>
      <c r="J237" t="s">
        <v>16</v>
      </c>
      <c r="K237" t="s">
        <v>24</v>
      </c>
      <c r="L237" t="s">
        <v>13</v>
      </c>
      <c r="M237">
        <v>1</v>
      </c>
    </row>
    <row r="238" spans="1:13" x14ac:dyDescent="0.3">
      <c r="A238">
        <v>328</v>
      </c>
      <c r="B238" t="s">
        <v>265</v>
      </c>
      <c r="C238">
        <v>33</v>
      </c>
      <c r="D238" t="s">
        <v>27</v>
      </c>
      <c r="E238" t="s">
        <v>13</v>
      </c>
      <c r="F238">
        <v>1</v>
      </c>
      <c r="G238" t="s">
        <v>14</v>
      </c>
      <c r="H238">
        <v>2</v>
      </c>
      <c r="I238" t="s">
        <v>15</v>
      </c>
      <c r="J238" t="s">
        <v>16</v>
      </c>
      <c r="K238" t="s">
        <v>24</v>
      </c>
      <c r="L238" t="s">
        <v>20</v>
      </c>
      <c r="M238">
        <v>0</v>
      </c>
    </row>
    <row r="239" spans="1:13" x14ac:dyDescent="0.3">
      <c r="A239">
        <v>329</v>
      </c>
      <c r="B239" t="s">
        <v>266</v>
      </c>
      <c r="C239">
        <v>52</v>
      </c>
      <c r="D239" t="s">
        <v>19</v>
      </c>
      <c r="E239" t="s">
        <v>20</v>
      </c>
      <c r="F239">
        <v>0</v>
      </c>
      <c r="G239" t="s">
        <v>46</v>
      </c>
      <c r="H239">
        <v>2</v>
      </c>
      <c r="I239" t="s">
        <v>15</v>
      </c>
      <c r="J239" t="s">
        <v>23</v>
      </c>
      <c r="K239" t="s">
        <v>17</v>
      </c>
      <c r="L239" t="s">
        <v>13</v>
      </c>
      <c r="M239">
        <v>1</v>
      </c>
    </row>
    <row r="240" spans="1:13" x14ac:dyDescent="0.3">
      <c r="A240">
        <v>330</v>
      </c>
      <c r="B240" t="s">
        <v>267</v>
      </c>
      <c r="C240">
        <v>32</v>
      </c>
      <c r="D240" t="s">
        <v>27</v>
      </c>
      <c r="E240" t="s">
        <v>20</v>
      </c>
      <c r="F240">
        <v>0</v>
      </c>
      <c r="G240" t="s">
        <v>14</v>
      </c>
      <c r="H240">
        <v>4</v>
      </c>
      <c r="I240" t="s">
        <v>15</v>
      </c>
      <c r="J240" t="s">
        <v>16</v>
      </c>
      <c r="K240" t="s">
        <v>24</v>
      </c>
      <c r="L240" t="s">
        <v>20</v>
      </c>
      <c r="M240">
        <v>0</v>
      </c>
    </row>
    <row r="241" spans="1:13" x14ac:dyDescent="0.3">
      <c r="A241">
        <v>331</v>
      </c>
      <c r="B241" t="s">
        <v>268</v>
      </c>
      <c r="C241">
        <v>32</v>
      </c>
      <c r="D241" t="s">
        <v>27</v>
      </c>
      <c r="E241" t="s">
        <v>13</v>
      </c>
      <c r="F241">
        <v>1</v>
      </c>
      <c r="G241" t="s">
        <v>14</v>
      </c>
      <c r="H241">
        <v>1</v>
      </c>
      <c r="I241" t="s">
        <v>15</v>
      </c>
      <c r="J241" t="s">
        <v>23</v>
      </c>
      <c r="K241" t="s">
        <v>17</v>
      </c>
      <c r="L241" t="s">
        <v>13</v>
      </c>
      <c r="M241">
        <v>1</v>
      </c>
    </row>
    <row r="242" spans="1:13" x14ac:dyDescent="0.3">
      <c r="A242">
        <v>332</v>
      </c>
      <c r="B242" t="s">
        <v>269</v>
      </c>
      <c r="C242">
        <v>39</v>
      </c>
      <c r="D242" t="s">
        <v>12</v>
      </c>
      <c r="E242" t="s">
        <v>20</v>
      </c>
      <c r="F242">
        <v>0</v>
      </c>
      <c r="G242" t="s">
        <v>14</v>
      </c>
      <c r="H242">
        <v>1</v>
      </c>
      <c r="I242" t="s">
        <v>15</v>
      </c>
      <c r="J242" t="s">
        <v>16</v>
      </c>
      <c r="K242" t="s">
        <v>34</v>
      </c>
      <c r="L242" t="s">
        <v>20</v>
      </c>
      <c r="M242">
        <v>0</v>
      </c>
    </row>
    <row r="243" spans="1:13" x14ac:dyDescent="0.3">
      <c r="A243">
        <v>333</v>
      </c>
      <c r="B243" t="s">
        <v>270</v>
      </c>
      <c r="C243">
        <v>32</v>
      </c>
      <c r="D243" t="s">
        <v>27</v>
      </c>
      <c r="E243" t="s">
        <v>20</v>
      </c>
      <c r="F243">
        <v>0</v>
      </c>
      <c r="G243" t="s">
        <v>46</v>
      </c>
      <c r="H243">
        <v>26</v>
      </c>
      <c r="I243" t="s">
        <v>33</v>
      </c>
      <c r="J243" t="s">
        <v>23</v>
      </c>
      <c r="K243" t="s">
        <v>24</v>
      </c>
      <c r="L243" t="s">
        <v>20</v>
      </c>
      <c r="M243">
        <v>0</v>
      </c>
    </row>
    <row r="244" spans="1:13" x14ac:dyDescent="0.3">
      <c r="A244">
        <v>334</v>
      </c>
      <c r="B244" t="s">
        <v>271</v>
      </c>
      <c r="C244">
        <v>41</v>
      </c>
      <c r="D244" t="s">
        <v>12</v>
      </c>
      <c r="E244" t="s">
        <v>20</v>
      </c>
      <c r="F244">
        <v>0</v>
      </c>
      <c r="G244" t="s">
        <v>14</v>
      </c>
      <c r="H244">
        <v>19</v>
      </c>
      <c r="I244" t="s">
        <v>33</v>
      </c>
      <c r="J244" t="s">
        <v>23</v>
      </c>
      <c r="K244" t="s">
        <v>34</v>
      </c>
      <c r="L244" t="s">
        <v>20</v>
      </c>
      <c r="M244">
        <v>0</v>
      </c>
    </row>
    <row r="245" spans="1:13" x14ac:dyDescent="0.3">
      <c r="A245">
        <v>335</v>
      </c>
      <c r="B245" t="s">
        <v>272</v>
      </c>
      <c r="C245">
        <v>40</v>
      </c>
      <c r="D245" t="s">
        <v>12</v>
      </c>
      <c r="E245" t="s">
        <v>20</v>
      </c>
      <c r="F245">
        <v>0</v>
      </c>
      <c r="G245" t="s">
        <v>14</v>
      </c>
      <c r="H245">
        <v>24</v>
      </c>
      <c r="I245" t="s">
        <v>33</v>
      </c>
      <c r="J245" t="s">
        <v>23</v>
      </c>
      <c r="K245" t="s">
        <v>34</v>
      </c>
      <c r="L245" t="s">
        <v>20</v>
      </c>
      <c r="M245">
        <v>0</v>
      </c>
    </row>
    <row r="246" spans="1:13" x14ac:dyDescent="0.3">
      <c r="A246">
        <v>336</v>
      </c>
      <c r="B246" t="s">
        <v>273</v>
      </c>
      <c r="C246">
        <v>45</v>
      </c>
      <c r="D246" t="s">
        <v>12</v>
      </c>
      <c r="E246" t="s">
        <v>20</v>
      </c>
      <c r="F246">
        <v>0</v>
      </c>
      <c r="G246" t="s">
        <v>14</v>
      </c>
      <c r="H246">
        <v>1</v>
      </c>
      <c r="I246" t="s">
        <v>15</v>
      </c>
      <c r="J246" t="s">
        <v>23</v>
      </c>
      <c r="K246" t="s">
        <v>24</v>
      </c>
      <c r="L246" t="s">
        <v>20</v>
      </c>
      <c r="M246">
        <v>0</v>
      </c>
    </row>
    <row r="247" spans="1:13" x14ac:dyDescent="0.3">
      <c r="A247">
        <v>337</v>
      </c>
      <c r="B247" t="s">
        <v>274</v>
      </c>
      <c r="C247">
        <v>31</v>
      </c>
      <c r="D247" t="s">
        <v>27</v>
      </c>
      <c r="E247" t="s">
        <v>20</v>
      </c>
      <c r="F247">
        <v>0</v>
      </c>
      <c r="G247" t="s">
        <v>21</v>
      </c>
      <c r="H247">
        <v>3</v>
      </c>
      <c r="I247" t="s">
        <v>15</v>
      </c>
      <c r="J247" t="s">
        <v>23</v>
      </c>
      <c r="K247" t="s">
        <v>34</v>
      </c>
      <c r="L247" t="s">
        <v>20</v>
      </c>
      <c r="M247">
        <v>0</v>
      </c>
    </row>
    <row r="248" spans="1:13" x14ac:dyDescent="0.3">
      <c r="A248">
        <v>338</v>
      </c>
      <c r="B248" t="s">
        <v>275</v>
      </c>
      <c r="C248">
        <v>33</v>
      </c>
      <c r="D248" t="s">
        <v>27</v>
      </c>
      <c r="E248" t="s">
        <v>20</v>
      </c>
      <c r="F248">
        <v>0</v>
      </c>
      <c r="G248" t="s">
        <v>14</v>
      </c>
      <c r="H248">
        <v>5</v>
      </c>
      <c r="I248" t="s">
        <v>15</v>
      </c>
      <c r="J248" t="s">
        <v>16</v>
      </c>
      <c r="K248" t="s">
        <v>24</v>
      </c>
      <c r="L248" t="s">
        <v>20</v>
      </c>
      <c r="M248">
        <v>0</v>
      </c>
    </row>
    <row r="249" spans="1:13" x14ac:dyDescent="0.3">
      <c r="A249">
        <v>339</v>
      </c>
      <c r="B249" t="s">
        <v>276</v>
      </c>
      <c r="C249">
        <v>34</v>
      </c>
      <c r="D249" t="s">
        <v>27</v>
      </c>
      <c r="E249" t="s">
        <v>20</v>
      </c>
      <c r="F249">
        <v>0</v>
      </c>
      <c r="G249" t="s">
        <v>14</v>
      </c>
      <c r="H249">
        <v>2</v>
      </c>
      <c r="I249" t="s">
        <v>15</v>
      </c>
      <c r="J249" t="s">
        <v>23</v>
      </c>
      <c r="K249" t="s">
        <v>24</v>
      </c>
      <c r="L249" t="s">
        <v>20</v>
      </c>
      <c r="M249">
        <v>0</v>
      </c>
    </row>
    <row r="250" spans="1:13" x14ac:dyDescent="0.3">
      <c r="A250">
        <v>340</v>
      </c>
      <c r="B250" t="s">
        <v>277</v>
      </c>
      <c r="C250">
        <v>37</v>
      </c>
      <c r="D250" t="s">
        <v>12</v>
      </c>
      <c r="E250" t="s">
        <v>20</v>
      </c>
      <c r="F250">
        <v>0</v>
      </c>
      <c r="G250" t="s">
        <v>14</v>
      </c>
      <c r="H250">
        <v>1</v>
      </c>
      <c r="I250" t="s">
        <v>15</v>
      </c>
      <c r="J250" t="s">
        <v>16</v>
      </c>
      <c r="K250" t="s">
        <v>24</v>
      </c>
      <c r="L250" t="s">
        <v>20</v>
      </c>
      <c r="M250">
        <v>0</v>
      </c>
    </row>
    <row r="251" spans="1:13" x14ac:dyDescent="0.3">
      <c r="A251">
        <v>341</v>
      </c>
      <c r="B251" t="s">
        <v>278</v>
      </c>
      <c r="C251">
        <v>45</v>
      </c>
      <c r="D251" t="s">
        <v>12</v>
      </c>
      <c r="E251" t="s">
        <v>20</v>
      </c>
      <c r="F251">
        <v>0</v>
      </c>
      <c r="G251" t="s">
        <v>21</v>
      </c>
      <c r="H251">
        <v>7</v>
      </c>
      <c r="I251" t="s">
        <v>22</v>
      </c>
      <c r="J251" t="s">
        <v>23</v>
      </c>
      <c r="K251" t="s">
        <v>24</v>
      </c>
      <c r="L251" t="s">
        <v>20</v>
      </c>
      <c r="M251">
        <v>0</v>
      </c>
    </row>
    <row r="252" spans="1:13" x14ac:dyDescent="0.3">
      <c r="A252">
        <v>342</v>
      </c>
      <c r="B252" t="s">
        <v>279</v>
      </c>
      <c r="C252">
        <v>37</v>
      </c>
      <c r="D252" t="s">
        <v>12</v>
      </c>
      <c r="E252" t="s">
        <v>13</v>
      </c>
      <c r="F252">
        <v>1</v>
      </c>
      <c r="G252" t="s">
        <v>21</v>
      </c>
      <c r="H252">
        <v>10</v>
      </c>
      <c r="I252" t="s">
        <v>22</v>
      </c>
      <c r="J252" t="s">
        <v>23</v>
      </c>
      <c r="K252" t="s">
        <v>34</v>
      </c>
      <c r="L252" t="s">
        <v>20</v>
      </c>
      <c r="M252">
        <v>0</v>
      </c>
    </row>
    <row r="253" spans="1:13" x14ac:dyDescent="0.3">
      <c r="A253">
        <v>343</v>
      </c>
      <c r="B253" t="s">
        <v>280</v>
      </c>
      <c r="C253">
        <v>39</v>
      </c>
      <c r="D253" t="s">
        <v>12</v>
      </c>
      <c r="E253" t="s">
        <v>20</v>
      </c>
      <c r="F253">
        <v>0</v>
      </c>
      <c r="G253" t="s">
        <v>21</v>
      </c>
      <c r="H253">
        <v>2</v>
      </c>
      <c r="I253" t="s">
        <v>15</v>
      </c>
      <c r="J253" t="s">
        <v>16</v>
      </c>
      <c r="K253" t="s">
        <v>17</v>
      </c>
      <c r="L253" t="s">
        <v>20</v>
      </c>
      <c r="M253">
        <v>0</v>
      </c>
    </row>
    <row r="254" spans="1:13" x14ac:dyDescent="0.3">
      <c r="A254">
        <v>346</v>
      </c>
      <c r="B254" t="s">
        <v>281</v>
      </c>
      <c r="C254">
        <v>29</v>
      </c>
      <c r="D254" t="s">
        <v>27</v>
      </c>
      <c r="E254" t="s">
        <v>20</v>
      </c>
      <c r="F254">
        <v>0</v>
      </c>
      <c r="G254" t="s">
        <v>14</v>
      </c>
      <c r="H254">
        <v>15</v>
      </c>
      <c r="I254" t="s">
        <v>22</v>
      </c>
      <c r="J254" t="s">
        <v>23</v>
      </c>
      <c r="K254" t="s">
        <v>17</v>
      </c>
      <c r="L254" t="s">
        <v>20</v>
      </c>
      <c r="M254">
        <v>0</v>
      </c>
    </row>
    <row r="255" spans="1:13" x14ac:dyDescent="0.3">
      <c r="A255">
        <v>347</v>
      </c>
      <c r="B255" t="s">
        <v>282</v>
      </c>
      <c r="C255">
        <v>42</v>
      </c>
      <c r="D255" t="s">
        <v>12</v>
      </c>
      <c r="E255" t="s">
        <v>20</v>
      </c>
      <c r="F255">
        <v>0</v>
      </c>
      <c r="G255" t="s">
        <v>14</v>
      </c>
      <c r="H255">
        <v>17</v>
      </c>
      <c r="I255" t="s">
        <v>33</v>
      </c>
      <c r="J255" t="s">
        <v>16</v>
      </c>
      <c r="K255" t="s">
        <v>17</v>
      </c>
      <c r="L255" t="s">
        <v>13</v>
      </c>
      <c r="M255">
        <v>1</v>
      </c>
    </row>
    <row r="256" spans="1:13" x14ac:dyDescent="0.3">
      <c r="A256">
        <v>349</v>
      </c>
      <c r="B256" t="s">
        <v>283</v>
      </c>
      <c r="C256">
        <v>29</v>
      </c>
      <c r="D256" t="s">
        <v>27</v>
      </c>
      <c r="E256" t="s">
        <v>20</v>
      </c>
      <c r="F256">
        <v>0</v>
      </c>
      <c r="G256" t="s">
        <v>14</v>
      </c>
      <c r="H256">
        <v>20</v>
      </c>
      <c r="I256" t="s">
        <v>33</v>
      </c>
      <c r="J256" t="s">
        <v>23</v>
      </c>
      <c r="K256" t="s">
        <v>34</v>
      </c>
      <c r="L256" t="s">
        <v>20</v>
      </c>
      <c r="M256">
        <v>0</v>
      </c>
    </row>
    <row r="257" spans="1:13" x14ac:dyDescent="0.3">
      <c r="A257">
        <v>350</v>
      </c>
      <c r="B257" t="s">
        <v>284</v>
      </c>
      <c r="C257">
        <v>25</v>
      </c>
      <c r="D257" t="s">
        <v>45</v>
      </c>
      <c r="E257" t="s">
        <v>20</v>
      </c>
      <c r="F257">
        <v>0</v>
      </c>
      <c r="G257" t="s">
        <v>14</v>
      </c>
      <c r="H257">
        <v>1</v>
      </c>
      <c r="I257" t="s">
        <v>15</v>
      </c>
      <c r="J257" t="s">
        <v>16</v>
      </c>
      <c r="K257" t="s">
        <v>24</v>
      </c>
      <c r="L257" t="s">
        <v>20</v>
      </c>
      <c r="M257">
        <v>0</v>
      </c>
    </row>
    <row r="258" spans="1:13" x14ac:dyDescent="0.3">
      <c r="A258">
        <v>351</v>
      </c>
      <c r="B258" t="s">
        <v>285</v>
      </c>
      <c r="C258">
        <v>42</v>
      </c>
      <c r="D258" t="s">
        <v>12</v>
      </c>
      <c r="E258" t="s">
        <v>20</v>
      </c>
      <c r="F258">
        <v>0</v>
      </c>
      <c r="G258" t="s">
        <v>14</v>
      </c>
      <c r="H258">
        <v>2</v>
      </c>
      <c r="I258" t="s">
        <v>15</v>
      </c>
      <c r="J258" t="s">
        <v>16</v>
      </c>
      <c r="K258" t="s">
        <v>34</v>
      </c>
      <c r="L258" t="s">
        <v>13</v>
      </c>
      <c r="M258">
        <v>1</v>
      </c>
    </row>
    <row r="259" spans="1:13" x14ac:dyDescent="0.3">
      <c r="A259">
        <v>352</v>
      </c>
      <c r="B259" t="s">
        <v>286</v>
      </c>
      <c r="C259">
        <v>40</v>
      </c>
      <c r="D259" t="s">
        <v>12</v>
      </c>
      <c r="E259" t="s">
        <v>20</v>
      </c>
      <c r="F259">
        <v>0</v>
      </c>
      <c r="G259" t="s">
        <v>14</v>
      </c>
      <c r="H259">
        <v>2</v>
      </c>
      <c r="I259" t="s">
        <v>15</v>
      </c>
      <c r="J259" t="s">
        <v>23</v>
      </c>
      <c r="K259" t="s">
        <v>34</v>
      </c>
      <c r="L259" t="s">
        <v>20</v>
      </c>
      <c r="M259">
        <v>0</v>
      </c>
    </row>
    <row r="260" spans="1:13" x14ac:dyDescent="0.3">
      <c r="A260">
        <v>353</v>
      </c>
      <c r="B260" t="s">
        <v>287</v>
      </c>
      <c r="C260">
        <v>51</v>
      </c>
      <c r="D260" t="s">
        <v>19</v>
      </c>
      <c r="E260" t="s">
        <v>20</v>
      </c>
      <c r="F260">
        <v>0</v>
      </c>
      <c r="G260" t="s">
        <v>14</v>
      </c>
      <c r="H260">
        <v>1</v>
      </c>
      <c r="I260" t="s">
        <v>15</v>
      </c>
      <c r="J260" t="s">
        <v>23</v>
      </c>
      <c r="K260" t="s">
        <v>24</v>
      </c>
      <c r="L260" t="s">
        <v>20</v>
      </c>
      <c r="M260">
        <v>0</v>
      </c>
    </row>
    <row r="261" spans="1:13" x14ac:dyDescent="0.3">
      <c r="A261">
        <v>355</v>
      </c>
      <c r="B261" t="s">
        <v>288</v>
      </c>
      <c r="C261">
        <v>31</v>
      </c>
      <c r="D261" t="s">
        <v>27</v>
      </c>
      <c r="E261" t="s">
        <v>13</v>
      </c>
      <c r="F261">
        <v>1</v>
      </c>
      <c r="G261" t="s">
        <v>21</v>
      </c>
      <c r="H261">
        <v>29</v>
      </c>
      <c r="I261" t="s">
        <v>33</v>
      </c>
      <c r="J261" t="s">
        <v>23</v>
      </c>
      <c r="K261" t="s">
        <v>17</v>
      </c>
      <c r="L261" t="s">
        <v>20</v>
      </c>
      <c r="M261">
        <v>0</v>
      </c>
    </row>
    <row r="262" spans="1:13" x14ac:dyDescent="0.3">
      <c r="A262">
        <v>359</v>
      </c>
      <c r="B262" t="s">
        <v>289</v>
      </c>
      <c r="C262">
        <v>32</v>
      </c>
      <c r="D262" t="s">
        <v>27</v>
      </c>
      <c r="E262" t="s">
        <v>20</v>
      </c>
      <c r="F262">
        <v>0</v>
      </c>
      <c r="G262" t="s">
        <v>21</v>
      </c>
      <c r="H262">
        <v>7</v>
      </c>
      <c r="I262" t="s">
        <v>22</v>
      </c>
      <c r="J262" t="s">
        <v>23</v>
      </c>
      <c r="K262" t="s">
        <v>24</v>
      </c>
      <c r="L262" t="s">
        <v>20</v>
      </c>
      <c r="M262">
        <v>0</v>
      </c>
    </row>
    <row r="263" spans="1:13" x14ac:dyDescent="0.3">
      <c r="A263">
        <v>361</v>
      </c>
      <c r="B263" t="s">
        <v>290</v>
      </c>
      <c r="C263">
        <v>38</v>
      </c>
      <c r="D263" t="s">
        <v>12</v>
      </c>
      <c r="E263" t="s">
        <v>20</v>
      </c>
      <c r="F263">
        <v>0</v>
      </c>
      <c r="G263" t="s">
        <v>46</v>
      </c>
      <c r="H263">
        <v>2</v>
      </c>
      <c r="I263" t="s">
        <v>15</v>
      </c>
      <c r="J263" t="s">
        <v>23</v>
      </c>
      <c r="K263" t="s">
        <v>24</v>
      </c>
      <c r="L263" t="s">
        <v>20</v>
      </c>
      <c r="M263">
        <v>0</v>
      </c>
    </row>
    <row r="264" spans="1:13" x14ac:dyDescent="0.3">
      <c r="A264">
        <v>362</v>
      </c>
      <c r="B264" t="s">
        <v>291</v>
      </c>
      <c r="C264">
        <v>32</v>
      </c>
      <c r="D264" t="s">
        <v>27</v>
      </c>
      <c r="E264" t="s">
        <v>20</v>
      </c>
      <c r="F264">
        <v>0</v>
      </c>
      <c r="G264" t="s">
        <v>14</v>
      </c>
      <c r="H264">
        <v>2</v>
      </c>
      <c r="I264" t="s">
        <v>15</v>
      </c>
      <c r="J264" t="s">
        <v>23</v>
      </c>
      <c r="K264" t="s">
        <v>17</v>
      </c>
      <c r="L264" t="s">
        <v>20</v>
      </c>
      <c r="M264">
        <v>0</v>
      </c>
    </row>
    <row r="265" spans="1:13" x14ac:dyDescent="0.3">
      <c r="A265">
        <v>363</v>
      </c>
      <c r="B265" t="s">
        <v>292</v>
      </c>
      <c r="C265">
        <v>46</v>
      </c>
      <c r="D265" t="s">
        <v>19</v>
      </c>
      <c r="E265" t="s">
        <v>20</v>
      </c>
      <c r="F265">
        <v>0</v>
      </c>
      <c r="G265" t="s">
        <v>14</v>
      </c>
      <c r="H265">
        <v>2</v>
      </c>
      <c r="I265" t="s">
        <v>15</v>
      </c>
      <c r="J265" t="s">
        <v>16</v>
      </c>
      <c r="K265" t="s">
        <v>24</v>
      </c>
      <c r="L265" t="s">
        <v>13</v>
      </c>
      <c r="M265">
        <v>1</v>
      </c>
    </row>
    <row r="266" spans="1:13" x14ac:dyDescent="0.3">
      <c r="A266">
        <v>364</v>
      </c>
      <c r="B266" t="s">
        <v>293</v>
      </c>
      <c r="C266">
        <v>28</v>
      </c>
      <c r="D266" t="s">
        <v>27</v>
      </c>
      <c r="E266" t="s">
        <v>13</v>
      </c>
      <c r="F266">
        <v>1</v>
      </c>
      <c r="G266" t="s">
        <v>14</v>
      </c>
      <c r="H266">
        <v>2</v>
      </c>
      <c r="I266" t="s">
        <v>15</v>
      </c>
      <c r="J266" t="s">
        <v>23</v>
      </c>
      <c r="K266" t="s">
        <v>17</v>
      </c>
      <c r="L266" t="s">
        <v>20</v>
      </c>
      <c r="M266">
        <v>0</v>
      </c>
    </row>
    <row r="267" spans="1:13" x14ac:dyDescent="0.3">
      <c r="A267">
        <v>366</v>
      </c>
      <c r="B267" t="s">
        <v>294</v>
      </c>
      <c r="C267">
        <v>29</v>
      </c>
      <c r="D267" t="s">
        <v>27</v>
      </c>
      <c r="E267" t="s">
        <v>20</v>
      </c>
      <c r="F267">
        <v>0</v>
      </c>
      <c r="G267" t="s">
        <v>14</v>
      </c>
      <c r="H267">
        <v>2</v>
      </c>
      <c r="I267" t="s">
        <v>15</v>
      </c>
      <c r="J267" t="s">
        <v>23</v>
      </c>
      <c r="K267" t="s">
        <v>24</v>
      </c>
      <c r="L267" t="s">
        <v>20</v>
      </c>
      <c r="M267">
        <v>0</v>
      </c>
    </row>
    <row r="268" spans="1:13" x14ac:dyDescent="0.3">
      <c r="A268">
        <v>367</v>
      </c>
      <c r="B268" t="s">
        <v>295</v>
      </c>
      <c r="C268">
        <v>31</v>
      </c>
      <c r="D268" t="s">
        <v>27</v>
      </c>
      <c r="E268" t="s">
        <v>20</v>
      </c>
      <c r="F268">
        <v>0</v>
      </c>
      <c r="G268" t="s">
        <v>14</v>
      </c>
      <c r="H268">
        <v>23</v>
      </c>
      <c r="I268" t="s">
        <v>33</v>
      </c>
      <c r="J268" t="s">
        <v>23</v>
      </c>
      <c r="K268" t="s">
        <v>24</v>
      </c>
      <c r="L268" t="s">
        <v>20</v>
      </c>
      <c r="M268">
        <v>0</v>
      </c>
    </row>
    <row r="269" spans="1:13" x14ac:dyDescent="0.3">
      <c r="A269">
        <v>369</v>
      </c>
      <c r="B269" t="s">
        <v>296</v>
      </c>
      <c r="C269">
        <v>25</v>
      </c>
      <c r="D269" t="s">
        <v>45</v>
      </c>
      <c r="E269" t="s">
        <v>20</v>
      </c>
      <c r="F269">
        <v>0</v>
      </c>
      <c r="G269" t="s">
        <v>46</v>
      </c>
      <c r="H269">
        <v>5</v>
      </c>
      <c r="I269" t="s">
        <v>15</v>
      </c>
      <c r="J269" t="s">
        <v>23</v>
      </c>
      <c r="K269" t="s">
        <v>34</v>
      </c>
      <c r="L269" t="s">
        <v>20</v>
      </c>
      <c r="M269">
        <v>0</v>
      </c>
    </row>
    <row r="270" spans="1:13" x14ac:dyDescent="0.3">
      <c r="A270">
        <v>372</v>
      </c>
      <c r="B270" t="s">
        <v>297</v>
      </c>
      <c r="C270">
        <v>45</v>
      </c>
      <c r="D270" t="s">
        <v>12</v>
      </c>
      <c r="E270" t="s">
        <v>20</v>
      </c>
      <c r="F270">
        <v>0</v>
      </c>
      <c r="G270" t="s">
        <v>14</v>
      </c>
      <c r="H270">
        <v>20</v>
      </c>
      <c r="I270" t="s">
        <v>33</v>
      </c>
      <c r="J270" t="s">
        <v>23</v>
      </c>
      <c r="K270" t="s">
        <v>24</v>
      </c>
      <c r="L270" t="s">
        <v>13</v>
      </c>
      <c r="M270">
        <v>1</v>
      </c>
    </row>
    <row r="271" spans="1:13" x14ac:dyDescent="0.3">
      <c r="A271">
        <v>373</v>
      </c>
      <c r="B271" t="s">
        <v>298</v>
      </c>
      <c r="C271">
        <v>36</v>
      </c>
      <c r="D271" t="s">
        <v>12</v>
      </c>
      <c r="E271" t="s">
        <v>20</v>
      </c>
      <c r="F271">
        <v>0</v>
      </c>
      <c r="G271" t="s">
        <v>14</v>
      </c>
      <c r="H271">
        <v>6</v>
      </c>
      <c r="I271" t="s">
        <v>22</v>
      </c>
      <c r="J271" t="s">
        <v>23</v>
      </c>
      <c r="K271" t="s">
        <v>24</v>
      </c>
      <c r="L271" t="s">
        <v>20</v>
      </c>
      <c r="M271">
        <v>0</v>
      </c>
    </row>
    <row r="272" spans="1:13" x14ac:dyDescent="0.3">
      <c r="A272">
        <v>374</v>
      </c>
      <c r="B272" t="s">
        <v>299</v>
      </c>
      <c r="C272">
        <v>55</v>
      </c>
      <c r="D272" t="s">
        <v>19</v>
      </c>
      <c r="E272" t="s">
        <v>20</v>
      </c>
      <c r="F272">
        <v>0</v>
      </c>
      <c r="G272" t="s">
        <v>14</v>
      </c>
      <c r="H272">
        <v>1</v>
      </c>
      <c r="I272" t="s">
        <v>15</v>
      </c>
      <c r="J272" t="s">
        <v>23</v>
      </c>
      <c r="K272" t="s">
        <v>17</v>
      </c>
      <c r="L272" t="s">
        <v>13</v>
      </c>
      <c r="M272">
        <v>1</v>
      </c>
    </row>
    <row r="273" spans="1:13" x14ac:dyDescent="0.3">
      <c r="A273">
        <v>376</v>
      </c>
      <c r="B273" t="s">
        <v>300</v>
      </c>
      <c r="C273">
        <v>47</v>
      </c>
      <c r="D273" t="s">
        <v>19</v>
      </c>
      <c r="E273" t="s">
        <v>13</v>
      </c>
      <c r="F273">
        <v>1</v>
      </c>
      <c r="G273" t="s">
        <v>46</v>
      </c>
      <c r="H273">
        <v>29</v>
      </c>
      <c r="I273" t="s">
        <v>33</v>
      </c>
      <c r="J273" t="s">
        <v>23</v>
      </c>
      <c r="K273" t="s">
        <v>24</v>
      </c>
      <c r="L273" t="s">
        <v>13</v>
      </c>
      <c r="M273">
        <v>1</v>
      </c>
    </row>
    <row r="274" spans="1:13" x14ac:dyDescent="0.3">
      <c r="A274">
        <v>377</v>
      </c>
      <c r="B274" t="s">
        <v>301</v>
      </c>
      <c r="C274">
        <v>28</v>
      </c>
      <c r="D274" t="s">
        <v>27</v>
      </c>
      <c r="E274" t="s">
        <v>20</v>
      </c>
      <c r="F274">
        <v>0</v>
      </c>
      <c r="G274" t="s">
        <v>14</v>
      </c>
      <c r="H274">
        <v>9</v>
      </c>
      <c r="I274" t="s">
        <v>22</v>
      </c>
      <c r="J274" t="s">
        <v>23</v>
      </c>
      <c r="K274" t="s">
        <v>24</v>
      </c>
      <c r="L274" t="s">
        <v>20</v>
      </c>
      <c r="M274">
        <v>0</v>
      </c>
    </row>
    <row r="275" spans="1:13" x14ac:dyDescent="0.3">
      <c r="A275">
        <v>378</v>
      </c>
      <c r="B275" t="s">
        <v>302</v>
      </c>
      <c r="C275">
        <v>37</v>
      </c>
      <c r="D275" t="s">
        <v>12</v>
      </c>
      <c r="E275" t="s">
        <v>20</v>
      </c>
      <c r="F275">
        <v>0</v>
      </c>
      <c r="G275" t="s">
        <v>14</v>
      </c>
      <c r="H275">
        <v>6</v>
      </c>
      <c r="I275" t="s">
        <v>22</v>
      </c>
      <c r="J275" t="s">
        <v>23</v>
      </c>
      <c r="K275" t="s">
        <v>24</v>
      </c>
      <c r="L275" t="s">
        <v>20</v>
      </c>
      <c r="M275">
        <v>0</v>
      </c>
    </row>
    <row r="276" spans="1:13" x14ac:dyDescent="0.3">
      <c r="A276">
        <v>379</v>
      </c>
      <c r="B276" t="s">
        <v>303</v>
      </c>
      <c r="C276">
        <v>21</v>
      </c>
      <c r="D276" t="s">
        <v>45</v>
      </c>
      <c r="E276" t="s">
        <v>20</v>
      </c>
      <c r="F276">
        <v>0</v>
      </c>
      <c r="G276" t="s">
        <v>14</v>
      </c>
      <c r="H276">
        <v>3</v>
      </c>
      <c r="I276" t="s">
        <v>15</v>
      </c>
      <c r="J276" t="s">
        <v>23</v>
      </c>
      <c r="K276" t="s">
        <v>17</v>
      </c>
      <c r="L276" t="s">
        <v>20</v>
      </c>
      <c r="M276">
        <v>0</v>
      </c>
    </row>
    <row r="277" spans="1:13" x14ac:dyDescent="0.3">
      <c r="A277">
        <v>380</v>
      </c>
      <c r="B277" t="s">
        <v>304</v>
      </c>
      <c r="C277">
        <v>37</v>
      </c>
      <c r="D277" t="s">
        <v>12</v>
      </c>
      <c r="E277" t="s">
        <v>20</v>
      </c>
      <c r="F277">
        <v>0</v>
      </c>
      <c r="G277" t="s">
        <v>46</v>
      </c>
      <c r="H277">
        <v>1</v>
      </c>
      <c r="I277" t="s">
        <v>15</v>
      </c>
      <c r="J277" t="s">
        <v>16</v>
      </c>
      <c r="K277" t="s">
        <v>34</v>
      </c>
      <c r="L277" t="s">
        <v>13</v>
      </c>
      <c r="M277">
        <v>1</v>
      </c>
    </row>
    <row r="278" spans="1:13" x14ac:dyDescent="0.3">
      <c r="A278">
        <v>381</v>
      </c>
      <c r="B278" t="s">
        <v>305</v>
      </c>
      <c r="C278">
        <v>35</v>
      </c>
      <c r="D278" t="s">
        <v>27</v>
      </c>
      <c r="E278" t="s">
        <v>20</v>
      </c>
      <c r="F278">
        <v>0</v>
      </c>
      <c r="G278" t="s">
        <v>14</v>
      </c>
      <c r="H278">
        <v>22</v>
      </c>
      <c r="I278" t="s">
        <v>33</v>
      </c>
      <c r="J278" t="s">
        <v>16</v>
      </c>
      <c r="K278" t="s">
        <v>34</v>
      </c>
      <c r="L278" t="s">
        <v>20</v>
      </c>
      <c r="M278">
        <v>0</v>
      </c>
    </row>
    <row r="279" spans="1:13" x14ac:dyDescent="0.3">
      <c r="A279">
        <v>382</v>
      </c>
      <c r="B279" t="s">
        <v>306</v>
      </c>
      <c r="C279">
        <v>38</v>
      </c>
      <c r="D279" t="s">
        <v>12</v>
      </c>
      <c r="E279" t="s">
        <v>20</v>
      </c>
      <c r="F279">
        <v>0</v>
      </c>
      <c r="G279" t="s">
        <v>14</v>
      </c>
      <c r="H279">
        <v>7</v>
      </c>
      <c r="I279" t="s">
        <v>22</v>
      </c>
      <c r="J279" t="s">
        <v>16</v>
      </c>
      <c r="K279" t="s">
        <v>34</v>
      </c>
      <c r="L279" t="s">
        <v>13</v>
      </c>
      <c r="M279">
        <v>1</v>
      </c>
    </row>
    <row r="280" spans="1:13" x14ac:dyDescent="0.3">
      <c r="A280">
        <v>384</v>
      </c>
      <c r="B280" t="s">
        <v>307</v>
      </c>
      <c r="C280">
        <v>26</v>
      </c>
      <c r="D280" t="s">
        <v>27</v>
      </c>
      <c r="E280" t="s">
        <v>20</v>
      </c>
      <c r="F280">
        <v>0</v>
      </c>
      <c r="G280" t="s">
        <v>21</v>
      </c>
      <c r="H280">
        <v>1</v>
      </c>
      <c r="I280" t="s">
        <v>15</v>
      </c>
      <c r="J280" t="s">
        <v>16</v>
      </c>
      <c r="K280" t="s">
        <v>34</v>
      </c>
      <c r="L280" t="s">
        <v>20</v>
      </c>
      <c r="M280">
        <v>0</v>
      </c>
    </row>
    <row r="281" spans="1:13" x14ac:dyDescent="0.3">
      <c r="A281">
        <v>385</v>
      </c>
      <c r="B281" t="s">
        <v>308</v>
      </c>
      <c r="C281">
        <v>50</v>
      </c>
      <c r="D281" t="s">
        <v>19</v>
      </c>
      <c r="E281" t="s">
        <v>20</v>
      </c>
      <c r="F281">
        <v>0</v>
      </c>
      <c r="G281" t="s">
        <v>14</v>
      </c>
      <c r="H281">
        <v>4</v>
      </c>
      <c r="I281" t="s">
        <v>15</v>
      </c>
      <c r="J281" t="s">
        <v>23</v>
      </c>
      <c r="K281" t="s">
        <v>34</v>
      </c>
      <c r="L281" t="s">
        <v>20</v>
      </c>
      <c r="M281">
        <v>0</v>
      </c>
    </row>
    <row r="282" spans="1:13" x14ac:dyDescent="0.3">
      <c r="A282">
        <v>386</v>
      </c>
      <c r="B282" t="s">
        <v>309</v>
      </c>
      <c r="C282">
        <v>53</v>
      </c>
      <c r="D282" t="s">
        <v>19</v>
      </c>
      <c r="E282" t="s">
        <v>20</v>
      </c>
      <c r="F282">
        <v>0</v>
      </c>
      <c r="G282" t="s">
        <v>14</v>
      </c>
      <c r="H282">
        <v>3</v>
      </c>
      <c r="I282" t="s">
        <v>15</v>
      </c>
      <c r="J282" t="s">
        <v>23</v>
      </c>
      <c r="K282" t="s">
        <v>24</v>
      </c>
      <c r="L282" t="s">
        <v>13</v>
      </c>
      <c r="M282">
        <v>1</v>
      </c>
    </row>
    <row r="283" spans="1:13" x14ac:dyDescent="0.3">
      <c r="A283">
        <v>387</v>
      </c>
      <c r="B283" t="s">
        <v>310</v>
      </c>
      <c r="C283">
        <v>42</v>
      </c>
      <c r="D283" t="s">
        <v>12</v>
      </c>
      <c r="E283" t="s">
        <v>20</v>
      </c>
      <c r="F283">
        <v>0</v>
      </c>
      <c r="G283" t="s">
        <v>14</v>
      </c>
      <c r="H283">
        <v>1</v>
      </c>
      <c r="I283" t="s">
        <v>15</v>
      </c>
      <c r="J283" t="s">
        <v>23</v>
      </c>
      <c r="K283" t="s">
        <v>24</v>
      </c>
      <c r="L283" t="s">
        <v>20</v>
      </c>
      <c r="M283">
        <v>0</v>
      </c>
    </row>
    <row r="284" spans="1:13" x14ac:dyDescent="0.3">
      <c r="A284">
        <v>388</v>
      </c>
      <c r="B284" t="s">
        <v>311</v>
      </c>
      <c r="C284">
        <v>29</v>
      </c>
      <c r="D284" t="s">
        <v>27</v>
      </c>
      <c r="E284" t="s">
        <v>20</v>
      </c>
      <c r="F284">
        <v>0</v>
      </c>
      <c r="G284" t="s">
        <v>21</v>
      </c>
      <c r="H284">
        <v>2</v>
      </c>
      <c r="I284" t="s">
        <v>15</v>
      </c>
      <c r="J284" t="s">
        <v>23</v>
      </c>
      <c r="K284" t="s">
        <v>17</v>
      </c>
      <c r="L284" t="s">
        <v>20</v>
      </c>
      <c r="M284">
        <v>0</v>
      </c>
    </row>
    <row r="285" spans="1:13" x14ac:dyDescent="0.3">
      <c r="A285">
        <v>389</v>
      </c>
      <c r="B285" t="s">
        <v>312</v>
      </c>
      <c r="C285">
        <v>55</v>
      </c>
      <c r="D285" t="s">
        <v>19</v>
      </c>
      <c r="E285" t="s">
        <v>20</v>
      </c>
      <c r="F285">
        <v>0</v>
      </c>
      <c r="G285" t="s">
        <v>14</v>
      </c>
      <c r="H285">
        <v>20</v>
      </c>
      <c r="I285" t="s">
        <v>33</v>
      </c>
      <c r="J285" t="s">
        <v>23</v>
      </c>
      <c r="K285" t="s">
        <v>24</v>
      </c>
      <c r="L285" t="s">
        <v>13</v>
      </c>
      <c r="M285">
        <v>1</v>
      </c>
    </row>
    <row r="286" spans="1:13" x14ac:dyDescent="0.3">
      <c r="A286">
        <v>390</v>
      </c>
      <c r="B286" t="s">
        <v>313</v>
      </c>
      <c r="C286">
        <v>26</v>
      </c>
      <c r="D286" t="s">
        <v>27</v>
      </c>
      <c r="E286" t="s">
        <v>20</v>
      </c>
      <c r="F286">
        <v>0</v>
      </c>
      <c r="G286" t="s">
        <v>21</v>
      </c>
      <c r="H286">
        <v>11</v>
      </c>
      <c r="I286" t="s">
        <v>22</v>
      </c>
      <c r="J286" t="s">
        <v>23</v>
      </c>
      <c r="K286" t="s">
        <v>24</v>
      </c>
      <c r="L286" t="s">
        <v>13</v>
      </c>
      <c r="M286">
        <v>1</v>
      </c>
    </row>
    <row r="287" spans="1:13" x14ac:dyDescent="0.3">
      <c r="A287">
        <v>391</v>
      </c>
      <c r="B287" t="s">
        <v>314</v>
      </c>
      <c r="C287">
        <v>37</v>
      </c>
      <c r="D287" t="s">
        <v>12</v>
      </c>
      <c r="E287" t="s">
        <v>20</v>
      </c>
      <c r="F287">
        <v>0</v>
      </c>
      <c r="G287" t="s">
        <v>14</v>
      </c>
      <c r="H287">
        <v>1</v>
      </c>
      <c r="I287" t="s">
        <v>15</v>
      </c>
      <c r="J287" t="s">
        <v>16</v>
      </c>
      <c r="K287" t="s">
        <v>17</v>
      </c>
      <c r="L287" t="s">
        <v>20</v>
      </c>
      <c r="M287">
        <v>0</v>
      </c>
    </row>
    <row r="288" spans="1:13" x14ac:dyDescent="0.3">
      <c r="A288">
        <v>392</v>
      </c>
      <c r="B288" t="s">
        <v>315</v>
      </c>
      <c r="C288">
        <v>44</v>
      </c>
      <c r="D288" t="s">
        <v>12</v>
      </c>
      <c r="E288" t="s">
        <v>13</v>
      </c>
      <c r="F288">
        <v>1</v>
      </c>
      <c r="G288" t="s">
        <v>21</v>
      </c>
      <c r="H288">
        <v>24</v>
      </c>
      <c r="I288" t="s">
        <v>33</v>
      </c>
      <c r="J288" t="s">
        <v>23</v>
      </c>
      <c r="K288" t="s">
        <v>34</v>
      </c>
      <c r="L288" t="s">
        <v>13</v>
      </c>
      <c r="M288">
        <v>1</v>
      </c>
    </row>
    <row r="289" spans="1:13" x14ac:dyDescent="0.3">
      <c r="A289">
        <v>393</v>
      </c>
      <c r="B289" t="s">
        <v>316</v>
      </c>
      <c r="C289">
        <v>38</v>
      </c>
      <c r="D289" t="s">
        <v>12</v>
      </c>
      <c r="E289" t="s">
        <v>20</v>
      </c>
      <c r="F289">
        <v>0</v>
      </c>
      <c r="G289" t="s">
        <v>14</v>
      </c>
      <c r="H289">
        <v>23</v>
      </c>
      <c r="I289" t="s">
        <v>33</v>
      </c>
      <c r="J289" t="s">
        <v>23</v>
      </c>
      <c r="K289" t="s">
        <v>34</v>
      </c>
      <c r="L289" t="s">
        <v>20</v>
      </c>
      <c r="M289">
        <v>0</v>
      </c>
    </row>
    <row r="290" spans="1:13" x14ac:dyDescent="0.3">
      <c r="A290">
        <v>394</v>
      </c>
      <c r="B290" t="s">
        <v>317</v>
      </c>
      <c r="C290">
        <v>26</v>
      </c>
      <c r="D290" t="s">
        <v>27</v>
      </c>
      <c r="E290" t="s">
        <v>13</v>
      </c>
      <c r="F290">
        <v>1</v>
      </c>
      <c r="G290" t="s">
        <v>14</v>
      </c>
      <c r="H290">
        <v>16</v>
      </c>
      <c r="I290" t="s">
        <v>33</v>
      </c>
      <c r="J290" t="s">
        <v>23</v>
      </c>
      <c r="K290" t="s">
        <v>34</v>
      </c>
      <c r="L290" t="s">
        <v>13</v>
      </c>
      <c r="M290">
        <v>1</v>
      </c>
    </row>
    <row r="291" spans="1:13" x14ac:dyDescent="0.3">
      <c r="A291">
        <v>395</v>
      </c>
      <c r="B291" t="s">
        <v>318</v>
      </c>
      <c r="C291">
        <v>28</v>
      </c>
      <c r="D291" t="s">
        <v>27</v>
      </c>
      <c r="E291" t="s">
        <v>20</v>
      </c>
      <c r="F291">
        <v>0</v>
      </c>
      <c r="G291" t="s">
        <v>14</v>
      </c>
      <c r="H291">
        <v>8</v>
      </c>
      <c r="I291" t="s">
        <v>22</v>
      </c>
      <c r="J291" t="s">
        <v>16</v>
      </c>
      <c r="K291" t="s">
        <v>17</v>
      </c>
      <c r="L291" t="s">
        <v>20</v>
      </c>
      <c r="M291">
        <v>0</v>
      </c>
    </row>
    <row r="292" spans="1:13" x14ac:dyDescent="0.3">
      <c r="A292">
        <v>396</v>
      </c>
      <c r="B292" t="s">
        <v>319</v>
      </c>
      <c r="C292">
        <v>49</v>
      </c>
      <c r="D292" t="s">
        <v>19</v>
      </c>
      <c r="E292" t="s">
        <v>20</v>
      </c>
      <c r="F292">
        <v>0</v>
      </c>
      <c r="G292" t="s">
        <v>21</v>
      </c>
      <c r="H292">
        <v>10</v>
      </c>
      <c r="I292" t="s">
        <v>22</v>
      </c>
      <c r="J292" t="s">
        <v>16</v>
      </c>
      <c r="K292" t="s">
        <v>17</v>
      </c>
      <c r="L292" t="s">
        <v>13</v>
      </c>
      <c r="M292">
        <v>1</v>
      </c>
    </row>
    <row r="293" spans="1:13" x14ac:dyDescent="0.3">
      <c r="A293">
        <v>397</v>
      </c>
      <c r="B293" t="s">
        <v>320</v>
      </c>
      <c r="C293">
        <v>36</v>
      </c>
      <c r="D293" t="s">
        <v>12</v>
      </c>
      <c r="E293" t="s">
        <v>20</v>
      </c>
      <c r="F293">
        <v>0</v>
      </c>
      <c r="G293" t="s">
        <v>14</v>
      </c>
      <c r="H293">
        <v>3</v>
      </c>
      <c r="I293" t="s">
        <v>15</v>
      </c>
      <c r="J293" t="s">
        <v>23</v>
      </c>
      <c r="K293" t="s">
        <v>17</v>
      </c>
      <c r="L293" t="s">
        <v>20</v>
      </c>
      <c r="M293">
        <v>0</v>
      </c>
    </row>
    <row r="294" spans="1:13" x14ac:dyDescent="0.3">
      <c r="A294">
        <v>399</v>
      </c>
      <c r="B294" t="s">
        <v>321</v>
      </c>
      <c r="C294">
        <v>31</v>
      </c>
      <c r="D294" t="s">
        <v>27</v>
      </c>
      <c r="E294" t="s">
        <v>20</v>
      </c>
      <c r="F294">
        <v>0</v>
      </c>
      <c r="G294" t="s">
        <v>21</v>
      </c>
      <c r="H294">
        <v>5</v>
      </c>
      <c r="I294" t="s">
        <v>15</v>
      </c>
      <c r="J294" t="s">
        <v>16</v>
      </c>
      <c r="K294" t="s">
        <v>34</v>
      </c>
      <c r="L294" t="s">
        <v>20</v>
      </c>
      <c r="M294">
        <v>0</v>
      </c>
    </row>
    <row r="295" spans="1:13" x14ac:dyDescent="0.3">
      <c r="A295">
        <v>401</v>
      </c>
      <c r="B295" t="s">
        <v>322</v>
      </c>
      <c r="C295">
        <v>26</v>
      </c>
      <c r="D295" t="s">
        <v>27</v>
      </c>
      <c r="E295" t="s">
        <v>13</v>
      </c>
      <c r="F295">
        <v>1</v>
      </c>
      <c r="G295" t="s">
        <v>14</v>
      </c>
      <c r="H295">
        <v>4</v>
      </c>
      <c r="I295" t="s">
        <v>15</v>
      </c>
      <c r="J295" t="s">
        <v>23</v>
      </c>
      <c r="K295" t="s">
        <v>17</v>
      </c>
      <c r="L295" t="s">
        <v>13</v>
      </c>
      <c r="M295">
        <v>1</v>
      </c>
    </row>
    <row r="296" spans="1:13" x14ac:dyDescent="0.3">
      <c r="A296">
        <v>403</v>
      </c>
      <c r="B296" t="s">
        <v>323</v>
      </c>
      <c r="C296">
        <v>37</v>
      </c>
      <c r="D296" t="s">
        <v>12</v>
      </c>
      <c r="E296" t="s">
        <v>20</v>
      </c>
      <c r="F296">
        <v>0</v>
      </c>
      <c r="G296" t="s">
        <v>21</v>
      </c>
      <c r="H296">
        <v>9</v>
      </c>
      <c r="I296" t="s">
        <v>22</v>
      </c>
      <c r="J296" t="s">
        <v>23</v>
      </c>
      <c r="K296" t="s">
        <v>24</v>
      </c>
      <c r="L296" t="s">
        <v>13</v>
      </c>
      <c r="M296">
        <v>1</v>
      </c>
    </row>
    <row r="297" spans="1:13" x14ac:dyDescent="0.3">
      <c r="A297">
        <v>404</v>
      </c>
      <c r="B297" t="s">
        <v>324</v>
      </c>
      <c r="C297">
        <v>42</v>
      </c>
      <c r="D297" t="s">
        <v>12</v>
      </c>
      <c r="E297" t="s">
        <v>20</v>
      </c>
      <c r="F297">
        <v>0</v>
      </c>
      <c r="G297" t="s">
        <v>21</v>
      </c>
      <c r="H297">
        <v>26</v>
      </c>
      <c r="I297" t="s">
        <v>33</v>
      </c>
      <c r="J297" t="s">
        <v>16</v>
      </c>
      <c r="K297" t="s">
        <v>24</v>
      </c>
      <c r="L297" t="s">
        <v>20</v>
      </c>
      <c r="M297">
        <v>0</v>
      </c>
    </row>
    <row r="298" spans="1:13" x14ac:dyDescent="0.3">
      <c r="A298">
        <v>405</v>
      </c>
      <c r="B298" t="s">
        <v>325</v>
      </c>
      <c r="C298">
        <v>18</v>
      </c>
      <c r="D298" t="s">
        <v>45</v>
      </c>
      <c r="E298" t="s">
        <v>13</v>
      </c>
      <c r="F298">
        <v>1</v>
      </c>
      <c r="G298" t="s">
        <v>14</v>
      </c>
      <c r="H298">
        <v>3</v>
      </c>
      <c r="I298" t="s">
        <v>15</v>
      </c>
      <c r="J298" t="s">
        <v>23</v>
      </c>
      <c r="K298" t="s">
        <v>17</v>
      </c>
      <c r="L298" t="s">
        <v>20</v>
      </c>
      <c r="M298">
        <v>0</v>
      </c>
    </row>
    <row r="299" spans="1:13" x14ac:dyDescent="0.3">
      <c r="A299">
        <v>406</v>
      </c>
      <c r="B299" t="s">
        <v>326</v>
      </c>
      <c r="C299">
        <v>35</v>
      </c>
      <c r="D299" t="s">
        <v>27</v>
      </c>
      <c r="E299" t="s">
        <v>20</v>
      </c>
      <c r="F299">
        <v>0</v>
      </c>
      <c r="G299" t="s">
        <v>14</v>
      </c>
      <c r="H299">
        <v>16</v>
      </c>
      <c r="I299" t="s">
        <v>33</v>
      </c>
      <c r="J299" t="s">
        <v>23</v>
      </c>
      <c r="K299" t="s">
        <v>24</v>
      </c>
      <c r="L299" t="s">
        <v>20</v>
      </c>
      <c r="M299">
        <v>0</v>
      </c>
    </row>
    <row r="300" spans="1:13" x14ac:dyDescent="0.3">
      <c r="A300">
        <v>407</v>
      </c>
      <c r="B300" t="s">
        <v>327</v>
      </c>
      <c r="C300">
        <v>36</v>
      </c>
      <c r="D300" t="s">
        <v>12</v>
      </c>
      <c r="E300" t="s">
        <v>20</v>
      </c>
      <c r="F300">
        <v>0</v>
      </c>
      <c r="G300" t="s">
        <v>21</v>
      </c>
      <c r="H300">
        <v>18</v>
      </c>
      <c r="I300" t="s">
        <v>33</v>
      </c>
      <c r="J300" t="s">
        <v>23</v>
      </c>
      <c r="K300" t="s">
        <v>24</v>
      </c>
      <c r="L300" t="s">
        <v>20</v>
      </c>
      <c r="M300">
        <v>0</v>
      </c>
    </row>
    <row r="301" spans="1:13" x14ac:dyDescent="0.3">
      <c r="A301">
        <v>408</v>
      </c>
      <c r="B301" t="s">
        <v>328</v>
      </c>
      <c r="C301">
        <v>51</v>
      </c>
      <c r="D301" t="s">
        <v>19</v>
      </c>
      <c r="E301" t="s">
        <v>20</v>
      </c>
      <c r="F301">
        <v>0</v>
      </c>
      <c r="G301" t="s">
        <v>14</v>
      </c>
      <c r="H301">
        <v>2</v>
      </c>
      <c r="I301" t="s">
        <v>15</v>
      </c>
      <c r="J301" t="s">
        <v>23</v>
      </c>
      <c r="K301" t="s">
        <v>34</v>
      </c>
      <c r="L301" t="s">
        <v>20</v>
      </c>
      <c r="M301">
        <v>0</v>
      </c>
    </row>
    <row r="302" spans="1:13" x14ac:dyDescent="0.3">
      <c r="A302">
        <v>410</v>
      </c>
      <c r="B302" t="s">
        <v>329</v>
      </c>
      <c r="C302">
        <v>41</v>
      </c>
      <c r="D302" t="s">
        <v>12</v>
      </c>
      <c r="E302" t="s">
        <v>20</v>
      </c>
      <c r="F302">
        <v>0</v>
      </c>
      <c r="G302" t="s">
        <v>14</v>
      </c>
      <c r="H302">
        <v>2</v>
      </c>
      <c r="I302" t="s">
        <v>15</v>
      </c>
      <c r="J302" t="s">
        <v>23</v>
      </c>
      <c r="K302" t="s">
        <v>17</v>
      </c>
      <c r="L302" t="s">
        <v>20</v>
      </c>
      <c r="M302">
        <v>0</v>
      </c>
    </row>
    <row r="303" spans="1:13" x14ac:dyDescent="0.3">
      <c r="A303">
        <v>411</v>
      </c>
      <c r="B303" t="s">
        <v>330</v>
      </c>
      <c r="C303">
        <v>18</v>
      </c>
      <c r="D303" t="s">
        <v>45</v>
      </c>
      <c r="E303" t="s">
        <v>20</v>
      </c>
      <c r="F303">
        <v>0</v>
      </c>
      <c r="G303" t="s">
        <v>14</v>
      </c>
      <c r="H303">
        <v>10</v>
      </c>
      <c r="I303" t="s">
        <v>22</v>
      </c>
      <c r="J303" t="s">
        <v>16</v>
      </c>
      <c r="K303" t="s">
        <v>17</v>
      </c>
      <c r="L303" t="s">
        <v>20</v>
      </c>
      <c r="M303">
        <v>0</v>
      </c>
    </row>
    <row r="304" spans="1:13" x14ac:dyDescent="0.3">
      <c r="A304">
        <v>412</v>
      </c>
      <c r="B304" t="s">
        <v>331</v>
      </c>
      <c r="C304">
        <v>28</v>
      </c>
      <c r="D304" t="s">
        <v>27</v>
      </c>
      <c r="E304" t="s">
        <v>20</v>
      </c>
      <c r="F304">
        <v>0</v>
      </c>
      <c r="G304" t="s">
        <v>14</v>
      </c>
      <c r="H304">
        <v>16</v>
      </c>
      <c r="I304" t="s">
        <v>33</v>
      </c>
      <c r="J304" t="s">
        <v>23</v>
      </c>
      <c r="K304" t="s">
        <v>17</v>
      </c>
      <c r="L304" t="s">
        <v>20</v>
      </c>
      <c r="M304">
        <v>0</v>
      </c>
    </row>
    <row r="305" spans="1:13" x14ac:dyDescent="0.3">
      <c r="A305">
        <v>416</v>
      </c>
      <c r="B305" t="s">
        <v>332</v>
      </c>
      <c r="C305">
        <v>31</v>
      </c>
      <c r="D305" t="s">
        <v>27</v>
      </c>
      <c r="E305" t="s">
        <v>20</v>
      </c>
      <c r="F305">
        <v>0</v>
      </c>
      <c r="G305" t="s">
        <v>14</v>
      </c>
      <c r="H305">
        <v>7</v>
      </c>
      <c r="I305" t="s">
        <v>22</v>
      </c>
      <c r="J305" t="s">
        <v>23</v>
      </c>
      <c r="K305" t="s">
        <v>24</v>
      </c>
      <c r="L305" t="s">
        <v>20</v>
      </c>
      <c r="M305">
        <v>0</v>
      </c>
    </row>
    <row r="306" spans="1:13" x14ac:dyDescent="0.3">
      <c r="A306">
        <v>417</v>
      </c>
      <c r="B306" t="s">
        <v>333</v>
      </c>
      <c r="C306">
        <v>39</v>
      </c>
      <c r="D306" t="s">
        <v>12</v>
      </c>
      <c r="E306" t="s">
        <v>20</v>
      </c>
      <c r="F306">
        <v>0</v>
      </c>
      <c r="G306" t="s">
        <v>14</v>
      </c>
      <c r="H306">
        <v>1</v>
      </c>
      <c r="I306" t="s">
        <v>15</v>
      </c>
      <c r="J306" t="s">
        <v>23</v>
      </c>
      <c r="K306" t="s">
        <v>34</v>
      </c>
      <c r="L306" t="s">
        <v>20</v>
      </c>
      <c r="M306">
        <v>0</v>
      </c>
    </row>
    <row r="307" spans="1:13" x14ac:dyDescent="0.3">
      <c r="A307">
        <v>419</v>
      </c>
      <c r="B307" t="s">
        <v>334</v>
      </c>
      <c r="C307">
        <v>36</v>
      </c>
      <c r="D307" t="s">
        <v>12</v>
      </c>
      <c r="E307" t="s">
        <v>20</v>
      </c>
      <c r="F307">
        <v>0</v>
      </c>
      <c r="G307" t="s">
        <v>46</v>
      </c>
      <c r="H307">
        <v>24</v>
      </c>
      <c r="I307" t="s">
        <v>33</v>
      </c>
      <c r="J307" t="s">
        <v>16</v>
      </c>
      <c r="K307" t="s">
        <v>24</v>
      </c>
      <c r="L307" t="s">
        <v>20</v>
      </c>
      <c r="M307">
        <v>0</v>
      </c>
    </row>
    <row r="308" spans="1:13" x14ac:dyDescent="0.3">
      <c r="A308">
        <v>420</v>
      </c>
      <c r="B308" t="s">
        <v>335</v>
      </c>
      <c r="C308">
        <v>32</v>
      </c>
      <c r="D308" t="s">
        <v>27</v>
      </c>
      <c r="E308" t="s">
        <v>20</v>
      </c>
      <c r="F308">
        <v>0</v>
      </c>
      <c r="G308" t="s">
        <v>14</v>
      </c>
      <c r="H308">
        <v>7</v>
      </c>
      <c r="I308" t="s">
        <v>22</v>
      </c>
      <c r="J308" t="s">
        <v>23</v>
      </c>
      <c r="K308" t="s">
        <v>24</v>
      </c>
      <c r="L308" t="s">
        <v>20</v>
      </c>
      <c r="M308">
        <v>0</v>
      </c>
    </row>
    <row r="309" spans="1:13" x14ac:dyDescent="0.3">
      <c r="A309">
        <v>421</v>
      </c>
      <c r="B309" t="s">
        <v>336</v>
      </c>
      <c r="C309">
        <v>38</v>
      </c>
      <c r="D309" t="s">
        <v>12</v>
      </c>
      <c r="E309" t="s">
        <v>20</v>
      </c>
      <c r="F309">
        <v>0</v>
      </c>
      <c r="G309" t="s">
        <v>14</v>
      </c>
      <c r="H309">
        <v>25</v>
      </c>
      <c r="I309" t="s">
        <v>33</v>
      </c>
      <c r="J309" t="s">
        <v>16</v>
      </c>
      <c r="K309" t="s">
        <v>24</v>
      </c>
      <c r="L309" t="s">
        <v>20</v>
      </c>
      <c r="M309">
        <v>0</v>
      </c>
    </row>
    <row r="310" spans="1:13" x14ac:dyDescent="0.3">
      <c r="A310">
        <v>422</v>
      </c>
      <c r="B310" t="s">
        <v>337</v>
      </c>
      <c r="C310">
        <v>58</v>
      </c>
      <c r="D310" t="s">
        <v>31</v>
      </c>
      <c r="E310" t="s">
        <v>20</v>
      </c>
      <c r="F310">
        <v>0</v>
      </c>
      <c r="G310" t="s">
        <v>46</v>
      </c>
      <c r="H310">
        <v>1</v>
      </c>
      <c r="I310" t="s">
        <v>15</v>
      </c>
      <c r="J310" t="s">
        <v>23</v>
      </c>
      <c r="K310" t="s">
        <v>34</v>
      </c>
      <c r="L310" t="s">
        <v>13</v>
      </c>
      <c r="M310">
        <v>1</v>
      </c>
    </row>
    <row r="311" spans="1:13" x14ac:dyDescent="0.3">
      <c r="A311">
        <v>423</v>
      </c>
      <c r="B311" t="s">
        <v>338</v>
      </c>
      <c r="C311">
        <v>31</v>
      </c>
      <c r="D311" t="s">
        <v>27</v>
      </c>
      <c r="E311" t="s">
        <v>20</v>
      </c>
      <c r="F311">
        <v>0</v>
      </c>
      <c r="G311" t="s">
        <v>14</v>
      </c>
      <c r="H311">
        <v>5</v>
      </c>
      <c r="I311" t="s">
        <v>15</v>
      </c>
      <c r="J311" t="s">
        <v>23</v>
      </c>
      <c r="K311" t="s">
        <v>24</v>
      </c>
      <c r="L311" t="s">
        <v>13</v>
      </c>
      <c r="M311">
        <v>1</v>
      </c>
    </row>
    <row r="312" spans="1:13" x14ac:dyDescent="0.3">
      <c r="A312">
        <v>424</v>
      </c>
      <c r="B312" t="s">
        <v>339</v>
      </c>
      <c r="C312">
        <v>31</v>
      </c>
      <c r="D312" t="s">
        <v>27</v>
      </c>
      <c r="E312" t="s">
        <v>20</v>
      </c>
      <c r="F312">
        <v>0</v>
      </c>
      <c r="G312" t="s">
        <v>14</v>
      </c>
      <c r="H312">
        <v>2</v>
      </c>
      <c r="I312" t="s">
        <v>15</v>
      </c>
      <c r="J312" t="s">
        <v>23</v>
      </c>
      <c r="K312" t="s">
        <v>24</v>
      </c>
      <c r="L312" t="s">
        <v>20</v>
      </c>
      <c r="M312">
        <v>0</v>
      </c>
    </row>
    <row r="313" spans="1:13" x14ac:dyDescent="0.3">
      <c r="A313">
        <v>425</v>
      </c>
      <c r="B313" t="s">
        <v>340</v>
      </c>
      <c r="C313">
        <v>45</v>
      </c>
      <c r="D313" t="s">
        <v>12</v>
      </c>
      <c r="E313" t="s">
        <v>20</v>
      </c>
      <c r="F313">
        <v>0</v>
      </c>
      <c r="G313" t="s">
        <v>21</v>
      </c>
      <c r="H313">
        <v>7</v>
      </c>
      <c r="I313" t="s">
        <v>22</v>
      </c>
      <c r="J313" t="s">
        <v>23</v>
      </c>
      <c r="K313" t="s">
        <v>34</v>
      </c>
      <c r="L313" t="s">
        <v>20</v>
      </c>
      <c r="M313">
        <v>0</v>
      </c>
    </row>
    <row r="314" spans="1:13" x14ac:dyDescent="0.3">
      <c r="A314">
        <v>426</v>
      </c>
      <c r="B314" t="s">
        <v>341</v>
      </c>
      <c r="C314">
        <v>31</v>
      </c>
      <c r="D314" t="s">
        <v>27</v>
      </c>
      <c r="E314" t="s">
        <v>20</v>
      </c>
      <c r="F314">
        <v>0</v>
      </c>
      <c r="G314" t="s">
        <v>14</v>
      </c>
      <c r="H314">
        <v>2</v>
      </c>
      <c r="I314" t="s">
        <v>15</v>
      </c>
      <c r="J314" t="s">
        <v>23</v>
      </c>
      <c r="K314" t="s">
        <v>34</v>
      </c>
      <c r="L314" t="s">
        <v>13</v>
      </c>
      <c r="M314">
        <v>1</v>
      </c>
    </row>
    <row r="315" spans="1:13" x14ac:dyDescent="0.3">
      <c r="A315">
        <v>428</v>
      </c>
      <c r="B315" t="s">
        <v>342</v>
      </c>
      <c r="C315">
        <v>33</v>
      </c>
      <c r="D315" t="s">
        <v>27</v>
      </c>
      <c r="E315" t="s">
        <v>20</v>
      </c>
      <c r="F315">
        <v>0</v>
      </c>
      <c r="G315" t="s">
        <v>21</v>
      </c>
      <c r="H315">
        <v>5</v>
      </c>
      <c r="I315" t="s">
        <v>15</v>
      </c>
      <c r="J315" t="s">
        <v>16</v>
      </c>
      <c r="K315" t="s">
        <v>24</v>
      </c>
      <c r="L315" t="s">
        <v>20</v>
      </c>
      <c r="M315">
        <v>0</v>
      </c>
    </row>
    <row r="316" spans="1:13" x14ac:dyDescent="0.3">
      <c r="A316">
        <v>429</v>
      </c>
      <c r="B316" t="s">
        <v>343</v>
      </c>
      <c r="C316">
        <v>39</v>
      </c>
      <c r="D316" t="s">
        <v>12</v>
      </c>
      <c r="E316" t="s">
        <v>20</v>
      </c>
      <c r="F316">
        <v>0</v>
      </c>
      <c r="G316" t="s">
        <v>14</v>
      </c>
      <c r="H316">
        <v>10</v>
      </c>
      <c r="I316" t="s">
        <v>22</v>
      </c>
      <c r="J316" t="s">
        <v>23</v>
      </c>
      <c r="K316" t="s">
        <v>24</v>
      </c>
      <c r="L316" t="s">
        <v>13</v>
      </c>
      <c r="M316">
        <v>1</v>
      </c>
    </row>
    <row r="317" spans="1:13" x14ac:dyDescent="0.3">
      <c r="A317">
        <v>430</v>
      </c>
      <c r="B317" t="s">
        <v>344</v>
      </c>
      <c r="C317">
        <v>43</v>
      </c>
      <c r="D317" t="s">
        <v>12</v>
      </c>
      <c r="E317" t="s">
        <v>20</v>
      </c>
      <c r="F317">
        <v>0</v>
      </c>
      <c r="G317" t="s">
        <v>21</v>
      </c>
      <c r="H317">
        <v>10</v>
      </c>
      <c r="I317" t="s">
        <v>22</v>
      </c>
      <c r="J317" t="s">
        <v>16</v>
      </c>
      <c r="K317" t="s">
        <v>17</v>
      </c>
      <c r="L317" t="s">
        <v>20</v>
      </c>
      <c r="M317">
        <v>0</v>
      </c>
    </row>
    <row r="318" spans="1:13" x14ac:dyDescent="0.3">
      <c r="A318">
        <v>431</v>
      </c>
      <c r="B318" t="s">
        <v>345</v>
      </c>
      <c r="C318">
        <v>49</v>
      </c>
      <c r="D318" t="s">
        <v>19</v>
      </c>
      <c r="E318" t="s">
        <v>20</v>
      </c>
      <c r="F318">
        <v>0</v>
      </c>
      <c r="G318" t="s">
        <v>14</v>
      </c>
      <c r="H318">
        <v>1</v>
      </c>
      <c r="I318" t="s">
        <v>15</v>
      </c>
      <c r="J318" t="s">
        <v>16</v>
      </c>
      <c r="K318" t="s">
        <v>17</v>
      </c>
      <c r="L318" t="s">
        <v>13</v>
      </c>
      <c r="M318">
        <v>1</v>
      </c>
    </row>
    <row r="319" spans="1:13" x14ac:dyDescent="0.3">
      <c r="A319">
        <v>433</v>
      </c>
      <c r="B319" t="s">
        <v>346</v>
      </c>
      <c r="C319">
        <v>52</v>
      </c>
      <c r="D319" t="s">
        <v>19</v>
      </c>
      <c r="E319" t="s">
        <v>13</v>
      </c>
      <c r="F319">
        <v>1</v>
      </c>
      <c r="G319" t="s">
        <v>14</v>
      </c>
      <c r="H319">
        <v>8</v>
      </c>
      <c r="I319" t="s">
        <v>22</v>
      </c>
      <c r="J319" t="s">
        <v>23</v>
      </c>
      <c r="K319" t="s">
        <v>24</v>
      </c>
      <c r="L319" t="s">
        <v>20</v>
      </c>
      <c r="M319">
        <v>0</v>
      </c>
    </row>
    <row r="320" spans="1:13" x14ac:dyDescent="0.3">
      <c r="A320">
        <v>434</v>
      </c>
      <c r="B320" t="s">
        <v>347</v>
      </c>
      <c r="C320">
        <v>27</v>
      </c>
      <c r="D320" t="s">
        <v>27</v>
      </c>
      <c r="E320" t="s">
        <v>20</v>
      </c>
      <c r="F320">
        <v>0</v>
      </c>
      <c r="G320" t="s">
        <v>14</v>
      </c>
      <c r="H320">
        <v>5</v>
      </c>
      <c r="I320" t="s">
        <v>15</v>
      </c>
      <c r="J320" t="s">
        <v>16</v>
      </c>
      <c r="K320" t="s">
        <v>17</v>
      </c>
      <c r="L320" t="s">
        <v>13</v>
      </c>
      <c r="M320">
        <v>1</v>
      </c>
    </row>
    <row r="321" spans="1:13" x14ac:dyDescent="0.3">
      <c r="A321">
        <v>436</v>
      </c>
      <c r="B321" t="s">
        <v>348</v>
      </c>
      <c r="C321">
        <v>32</v>
      </c>
      <c r="D321" t="s">
        <v>27</v>
      </c>
      <c r="E321" t="s">
        <v>20</v>
      </c>
      <c r="F321">
        <v>0</v>
      </c>
      <c r="G321" t="s">
        <v>14</v>
      </c>
      <c r="H321">
        <v>8</v>
      </c>
      <c r="I321" t="s">
        <v>22</v>
      </c>
      <c r="J321" t="s">
        <v>16</v>
      </c>
      <c r="K321" t="s">
        <v>24</v>
      </c>
      <c r="L321" t="s">
        <v>13</v>
      </c>
      <c r="M321">
        <v>1</v>
      </c>
    </row>
    <row r="322" spans="1:13" x14ac:dyDescent="0.3">
      <c r="A322">
        <v>437</v>
      </c>
      <c r="B322" t="s">
        <v>349</v>
      </c>
      <c r="C322">
        <v>27</v>
      </c>
      <c r="D322" t="s">
        <v>27</v>
      </c>
      <c r="E322" t="s">
        <v>20</v>
      </c>
      <c r="F322">
        <v>0</v>
      </c>
      <c r="G322" t="s">
        <v>14</v>
      </c>
      <c r="H322">
        <v>2</v>
      </c>
      <c r="I322" t="s">
        <v>15</v>
      </c>
      <c r="J322" t="s">
        <v>23</v>
      </c>
      <c r="K322" t="s">
        <v>17</v>
      </c>
      <c r="L322" t="s">
        <v>13</v>
      </c>
      <c r="M322">
        <v>1</v>
      </c>
    </row>
    <row r="323" spans="1:13" x14ac:dyDescent="0.3">
      <c r="A323">
        <v>438</v>
      </c>
      <c r="B323" t="s">
        <v>350</v>
      </c>
      <c r="C323">
        <v>31</v>
      </c>
      <c r="D323" t="s">
        <v>27</v>
      </c>
      <c r="E323" t="s">
        <v>20</v>
      </c>
      <c r="F323">
        <v>0</v>
      </c>
      <c r="G323" t="s">
        <v>14</v>
      </c>
      <c r="H323">
        <v>7</v>
      </c>
      <c r="I323" t="s">
        <v>22</v>
      </c>
      <c r="J323" t="s">
        <v>23</v>
      </c>
      <c r="K323" t="s">
        <v>34</v>
      </c>
      <c r="L323" t="s">
        <v>20</v>
      </c>
      <c r="M323">
        <v>0</v>
      </c>
    </row>
    <row r="324" spans="1:13" x14ac:dyDescent="0.3">
      <c r="A324">
        <v>439</v>
      </c>
      <c r="B324" t="s">
        <v>351</v>
      </c>
      <c r="C324">
        <v>32</v>
      </c>
      <c r="D324" t="s">
        <v>27</v>
      </c>
      <c r="E324" t="s">
        <v>20</v>
      </c>
      <c r="F324">
        <v>0</v>
      </c>
      <c r="G324" t="s">
        <v>14</v>
      </c>
      <c r="H324">
        <v>2</v>
      </c>
      <c r="I324" t="s">
        <v>15</v>
      </c>
      <c r="J324" t="s">
        <v>16</v>
      </c>
      <c r="K324" t="s">
        <v>17</v>
      </c>
      <c r="L324" t="s">
        <v>20</v>
      </c>
      <c r="M324">
        <v>0</v>
      </c>
    </row>
    <row r="325" spans="1:13" x14ac:dyDescent="0.3">
      <c r="A325">
        <v>440</v>
      </c>
      <c r="B325" t="s">
        <v>352</v>
      </c>
      <c r="C325">
        <v>28</v>
      </c>
      <c r="D325" t="s">
        <v>27</v>
      </c>
      <c r="E325" t="s">
        <v>13</v>
      </c>
      <c r="F325">
        <v>1</v>
      </c>
      <c r="G325" t="s">
        <v>14</v>
      </c>
      <c r="H325">
        <v>2</v>
      </c>
      <c r="I325" t="s">
        <v>15</v>
      </c>
      <c r="J325" t="s">
        <v>23</v>
      </c>
      <c r="K325" t="s">
        <v>24</v>
      </c>
      <c r="L325" t="s">
        <v>13</v>
      </c>
      <c r="M325">
        <v>1</v>
      </c>
    </row>
    <row r="326" spans="1:13" x14ac:dyDescent="0.3">
      <c r="A326">
        <v>441</v>
      </c>
      <c r="B326" t="s">
        <v>353</v>
      </c>
      <c r="C326">
        <v>30</v>
      </c>
      <c r="D326" t="s">
        <v>27</v>
      </c>
      <c r="E326" t="s">
        <v>20</v>
      </c>
      <c r="F326">
        <v>0</v>
      </c>
      <c r="G326" t="s">
        <v>14</v>
      </c>
      <c r="H326">
        <v>28</v>
      </c>
      <c r="I326" t="s">
        <v>33</v>
      </c>
      <c r="J326" t="s">
        <v>16</v>
      </c>
      <c r="K326" t="s">
        <v>24</v>
      </c>
      <c r="L326" t="s">
        <v>20</v>
      </c>
      <c r="M326">
        <v>0</v>
      </c>
    </row>
    <row r="327" spans="1:13" x14ac:dyDescent="0.3">
      <c r="A327">
        <v>442</v>
      </c>
      <c r="B327" t="s">
        <v>354</v>
      </c>
      <c r="C327">
        <v>31</v>
      </c>
      <c r="D327" t="s">
        <v>27</v>
      </c>
      <c r="E327" t="s">
        <v>20</v>
      </c>
      <c r="F327">
        <v>0</v>
      </c>
      <c r="G327" t="s">
        <v>21</v>
      </c>
      <c r="H327">
        <v>7</v>
      </c>
      <c r="I327" t="s">
        <v>22</v>
      </c>
      <c r="J327" t="s">
        <v>16</v>
      </c>
      <c r="K327" t="s">
        <v>24</v>
      </c>
      <c r="L327" t="s">
        <v>20</v>
      </c>
      <c r="M327">
        <v>0</v>
      </c>
    </row>
    <row r="328" spans="1:13" x14ac:dyDescent="0.3">
      <c r="A328">
        <v>444</v>
      </c>
      <c r="B328" t="s">
        <v>355</v>
      </c>
      <c r="C328">
        <v>39</v>
      </c>
      <c r="D328" t="s">
        <v>12</v>
      </c>
      <c r="E328" t="s">
        <v>20</v>
      </c>
      <c r="F328">
        <v>0</v>
      </c>
      <c r="G328" t="s">
        <v>21</v>
      </c>
      <c r="H328">
        <v>7</v>
      </c>
      <c r="I328" t="s">
        <v>22</v>
      </c>
      <c r="J328" t="s">
        <v>23</v>
      </c>
      <c r="K328" t="s">
        <v>24</v>
      </c>
      <c r="L328" t="s">
        <v>20</v>
      </c>
      <c r="M328">
        <v>0</v>
      </c>
    </row>
    <row r="329" spans="1:13" x14ac:dyDescent="0.3">
      <c r="A329">
        <v>445</v>
      </c>
      <c r="B329" t="s">
        <v>356</v>
      </c>
      <c r="C329">
        <v>39</v>
      </c>
      <c r="D329" t="s">
        <v>12</v>
      </c>
      <c r="E329" t="s">
        <v>13</v>
      </c>
      <c r="F329">
        <v>1</v>
      </c>
      <c r="G329" t="s">
        <v>14</v>
      </c>
      <c r="H329">
        <v>3</v>
      </c>
      <c r="I329" t="s">
        <v>15</v>
      </c>
      <c r="J329" t="s">
        <v>16</v>
      </c>
      <c r="K329" t="s">
        <v>24</v>
      </c>
      <c r="L329" t="s">
        <v>13</v>
      </c>
      <c r="M329">
        <v>1</v>
      </c>
    </row>
    <row r="330" spans="1:13" x14ac:dyDescent="0.3">
      <c r="A330">
        <v>446</v>
      </c>
      <c r="B330" t="s">
        <v>357</v>
      </c>
      <c r="C330">
        <v>33</v>
      </c>
      <c r="D330" t="s">
        <v>27</v>
      </c>
      <c r="E330" t="s">
        <v>20</v>
      </c>
      <c r="F330">
        <v>0</v>
      </c>
      <c r="G330" t="s">
        <v>21</v>
      </c>
      <c r="H330">
        <v>10</v>
      </c>
      <c r="I330" t="s">
        <v>22</v>
      </c>
      <c r="J330" t="s">
        <v>23</v>
      </c>
      <c r="K330" t="s">
        <v>17</v>
      </c>
      <c r="L330" t="s">
        <v>20</v>
      </c>
      <c r="M330">
        <v>0</v>
      </c>
    </row>
    <row r="331" spans="1:13" x14ac:dyDescent="0.3">
      <c r="A331">
        <v>447</v>
      </c>
      <c r="B331" t="s">
        <v>358</v>
      </c>
      <c r="C331">
        <v>47</v>
      </c>
      <c r="D331" t="s">
        <v>19</v>
      </c>
      <c r="E331" t="s">
        <v>20</v>
      </c>
      <c r="F331">
        <v>0</v>
      </c>
      <c r="G331" t="s">
        <v>14</v>
      </c>
      <c r="H331">
        <v>5</v>
      </c>
      <c r="I331" t="s">
        <v>15</v>
      </c>
      <c r="J331" t="s">
        <v>23</v>
      </c>
      <c r="K331" t="s">
        <v>24</v>
      </c>
      <c r="L331" t="s">
        <v>20</v>
      </c>
      <c r="M331">
        <v>0</v>
      </c>
    </row>
    <row r="332" spans="1:13" x14ac:dyDescent="0.3">
      <c r="A332">
        <v>448</v>
      </c>
      <c r="B332" t="s">
        <v>359</v>
      </c>
      <c r="C332">
        <v>43</v>
      </c>
      <c r="D332" t="s">
        <v>12</v>
      </c>
      <c r="E332" t="s">
        <v>20</v>
      </c>
      <c r="F332">
        <v>0</v>
      </c>
      <c r="G332" t="s">
        <v>21</v>
      </c>
      <c r="H332">
        <v>10</v>
      </c>
      <c r="I332" t="s">
        <v>22</v>
      </c>
      <c r="J332" t="s">
        <v>16</v>
      </c>
      <c r="K332" t="s">
        <v>34</v>
      </c>
      <c r="L332" t="s">
        <v>20</v>
      </c>
      <c r="M332">
        <v>0</v>
      </c>
    </row>
    <row r="333" spans="1:13" x14ac:dyDescent="0.3">
      <c r="A333">
        <v>449</v>
      </c>
      <c r="B333" t="s">
        <v>360</v>
      </c>
      <c r="C333">
        <v>27</v>
      </c>
      <c r="D333" t="s">
        <v>27</v>
      </c>
      <c r="E333" t="s">
        <v>20</v>
      </c>
      <c r="F333">
        <v>0</v>
      </c>
      <c r="G333" t="s">
        <v>46</v>
      </c>
      <c r="H333">
        <v>1</v>
      </c>
      <c r="I333" t="s">
        <v>15</v>
      </c>
      <c r="J333" t="s">
        <v>23</v>
      </c>
      <c r="K333" t="s">
        <v>24</v>
      </c>
      <c r="L333" t="s">
        <v>13</v>
      </c>
      <c r="M333">
        <v>1</v>
      </c>
    </row>
    <row r="334" spans="1:13" x14ac:dyDescent="0.3">
      <c r="A334">
        <v>450</v>
      </c>
      <c r="B334" t="s">
        <v>361</v>
      </c>
      <c r="C334">
        <v>54</v>
      </c>
      <c r="D334" t="s">
        <v>19</v>
      </c>
      <c r="E334" t="s">
        <v>20</v>
      </c>
      <c r="F334">
        <v>0</v>
      </c>
      <c r="G334" t="s">
        <v>21</v>
      </c>
      <c r="H334">
        <v>20</v>
      </c>
      <c r="I334" t="s">
        <v>33</v>
      </c>
      <c r="J334" t="s">
        <v>16</v>
      </c>
      <c r="K334" t="s">
        <v>17</v>
      </c>
      <c r="L334" t="s">
        <v>20</v>
      </c>
      <c r="M334">
        <v>0</v>
      </c>
    </row>
    <row r="335" spans="1:13" x14ac:dyDescent="0.3">
      <c r="A335">
        <v>451</v>
      </c>
      <c r="B335" t="s">
        <v>362</v>
      </c>
      <c r="C335">
        <v>43</v>
      </c>
      <c r="D335" t="s">
        <v>12</v>
      </c>
      <c r="E335" t="s">
        <v>20</v>
      </c>
      <c r="F335">
        <v>0</v>
      </c>
      <c r="G335" t="s">
        <v>14</v>
      </c>
      <c r="H335">
        <v>7</v>
      </c>
      <c r="I335" t="s">
        <v>22</v>
      </c>
      <c r="J335" t="s">
        <v>16</v>
      </c>
      <c r="K335" t="s">
        <v>24</v>
      </c>
      <c r="L335" t="s">
        <v>20</v>
      </c>
      <c r="M335">
        <v>0</v>
      </c>
    </row>
    <row r="336" spans="1:13" x14ac:dyDescent="0.3">
      <c r="A336">
        <v>452</v>
      </c>
      <c r="B336" t="s">
        <v>363</v>
      </c>
      <c r="C336">
        <v>45</v>
      </c>
      <c r="D336" t="s">
        <v>12</v>
      </c>
      <c r="E336" t="s">
        <v>20</v>
      </c>
      <c r="F336">
        <v>0</v>
      </c>
      <c r="G336" t="s">
        <v>14</v>
      </c>
      <c r="H336">
        <v>8</v>
      </c>
      <c r="I336" t="s">
        <v>22</v>
      </c>
      <c r="J336" t="s">
        <v>23</v>
      </c>
      <c r="K336" t="s">
        <v>24</v>
      </c>
      <c r="L336" t="s">
        <v>20</v>
      </c>
      <c r="M336">
        <v>0</v>
      </c>
    </row>
    <row r="337" spans="1:13" x14ac:dyDescent="0.3">
      <c r="A337">
        <v>453</v>
      </c>
      <c r="B337" t="s">
        <v>364</v>
      </c>
      <c r="C337">
        <v>40</v>
      </c>
      <c r="D337" t="s">
        <v>12</v>
      </c>
      <c r="E337" t="s">
        <v>20</v>
      </c>
      <c r="F337">
        <v>0</v>
      </c>
      <c r="G337" t="s">
        <v>14</v>
      </c>
      <c r="H337">
        <v>1</v>
      </c>
      <c r="I337" t="s">
        <v>15</v>
      </c>
      <c r="J337" t="s">
        <v>23</v>
      </c>
      <c r="K337" t="s">
        <v>24</v>
      </c>
      <c r="L337" t="s">
        <v>13</v>
      </c>
      <c r="M337">
        <v>1</v>
      </c>
    </row>
    <row r="338" spans="1:13" x14ac:dyDescent="0.3">
      <c r="A338">
        <v>454</v>
      </c>
      <c r="B338" t="s">
        <v>365</v>
      </c>
      <c r="C338">
        <v>29</v>
      </c>
      <c r="D338" t="s">
        <v>27</v>
      </c>
      <c r="E338" t="s">
        <v>13</v>
      </c>
      <c r="F338">
        <v>1</v>
      </c>
      <c r="G338" t="s">
        <v>14</v>
      </c>
      <c r="H338">
        <v>8</v>
      </c>
      <c r="I338" t="s">
        <v>22</v>
      </c>
      <c r="J338" t="s">
        <v>23</v>
      </c>
      <c r="K338" t="s">
        <v>24</v>
      </c>
      <c r="L338" t="s">
        <v>13</v>
      </c>
      <c r="M338">
        <v>1</v>
      </c>
    </row>
    <row r="339" spans="1:13" x14ac:dyDescent="0.3">
      <c r="A339">
        <v>455</v>
      </c>
      <c r="B339" t="s">
        <v>366</v>
      </c>
      <c r="C339">
        <v>29</v>
      </c>
      <c r="D339" t="s">
        <v>27</v>
      </c>
      <c r="E339" t="s">
        <v>20</v>
      </c>
      <c r="F339">
        <v>0</v>
      </c>
      <c r="G339" t="s">
        <v>14</v>
      </c>
      <c r="H339">
        <v>9</v>
      </c>
      <c r="I339" t="s">
        <v>22</v>
      </c>
      <c r="J339" t="s">
        <v>23</v>
      </c>
      <c r="K339" t="s">
        <v>17</v>
      </c>
      <c r="L339" t="s">
        <v>20</v>
      </c>
      <c r="M339">
        <v>0</v>
      </c>
    </row>
    <row r="340" spans="1:13" x14ac:dyDescent="0.3">
      <c r="A340">
        <v>456</v>
      </c>
      <c r="B340" t="s">
        <v>367</v>
      </c>
      <c r="C340">
        <v>30</v>
      </c>
      <c r="D340" t="s">
        <v>27</v>
      </c>
      <c r="E340" t="s">
        <v>20</v>
      </c>
      <c r="F340">
        <v>0</v>
      </c>
      <c r="G340" t="s">
        <v>14</v>
      </c>
      <c r="H340">
        <v>5</v>
      </c>
      <c r="I340" t="s">
        <v>15</v>
      </c>
      <c r="J340" t="s">
        <v>16</v>
      </c>
      <c r="K340" t="s">
        <v>34</v>
      </c>
      <c r="L340" t="s">
        <v>20</v>
      </c>
      <c r="M340">
        <v>0</v>
      </c>
    </row>
    <row r="341" spans="1:13" x14ac:dyDescent="0.3">
      <c r="A341">
        <v>458</v>
      </c>
      <c r="B341" t="s">
        <v>368</v>
      </c>
      <c r="C341">
        <v>27</v>
      </c>
      <c r="D341" t="s">
        <v>27</v>
      </c>
      <c r="E341" t="s">
        <v>20</v>
      </c>
      <c r="F341">
        <v>0</v>
      </c>
      <c r="G341" t="s">
        <v>14</v>
      </c>
      <c r="H341">
        <v>8</v>
      </c>
      <c r="I341" t="s">
        <v>22</v>
      </c>
      <c r="J341" t="s">
        <v>16</v>
      </c>
      <c r="K341" t="s">
        <v>24</v>
      </c>
      <c r="L341" t="s">
        <v>20</v>
      </c>
      <c r="M341">
        <v>0</v>
      </c>
    </row>
    <row r="342" spans="1:13" x14ac:dyDescent="0.3">
      <c r="A342">
        <v>460</v>
      </c>
      <c r="B342" t="s">
        <v>369</v>
      </c>
      <c r="C342">
        <v>37</v>
      </c>
      <c r="D342" t="s">
        <v>12</v>
      </c>
      <c r="E342" t="s">
        <v>20</v>
      </c>
      <c r="F342">
        <v>0</v>
      </c>
      <c r="G342" t="s">
        <v>14</v>
      </c>
      <c r="H342">
        <v>5</v>
      </c>
      <c r="I342" t="s">
        <v>15</v>
      </c>
      <c r="J342" t="s">
        <v>23</v>
      </c>
      <c r="K342" t="s">
        <v>34</v>
      </c>
      <c r="L342" t="s">
        <v>20</v>
      </c>
      <c r="M342">
        <v>0</v>
      </c>
    </row>
    <row r="343" spans="1:13" x14ac:dyDescent="0.3">
      <c r="A343">
        <v>461</v>
      </c>
      <c r="B343" t="s">
        <v>370</v>
      </c>
      <c r="C343">
        <v>38</v>
      </c>
      <c r="D343" t="s">
        <v>12</v>
      </c>
      <c r="E343" t="s">
        <v>20</v>
      </c>
      <c r="F343">
        <v>0</v>
      </c>
      <c r="G343" t="s">
        <v>14</v>
      </c>
      <c r="H343">
        <v>15</v>
      </c>
      <c r="I343" t="s">
        <v>22</v>
      </c>
      <c r="J343" t="s">
        <v>23</v>
      </c>
      <c r="K343" t="s">
        <v>34</v>
      </c>
      <c r="L343" t="s">
        <v>13</v>
      </c>
      <c r="M343">
        <v>1</v>
      </c>
    </row>
    <row r="344" spans="1:13" x14ac:dyDescent="0.3">
      <c r="A344">
        <v>462</v>
      </c>
      <c r="B344" t="s">
        <v>371</v>
      </c>
      <c r="C344">
        <v>31</v>
      </c>
      <c r="D344" t="s">
        <v>27</v>
      </c>
      <c r="E344" t="s">
        <v>20</v>
      </c>
      <c r="F344">
        <v>0</v>
      </c>
      <c r="G344" t="s">
        <v>14</v>
      </c>
      <c r="H344">
        <v>7</v>
      </c>
      <c r="I344" t="s">
        <v>22</v>
      </c>
      <c r="J344" t="s">
        <v>16</v>
      </c>
      <c r="K344" t="s">
        <v>17</v>
      </c>
      <c r="L344" t="s">
        <v>13</v>
      </c>
      <c r="M344">
        <v>1</v>
      </c>
    </row>
    <row r="345" spans="1:13" x14ac:dyDescent="0.3">
      <c r="A345">
        <v>463</v>
      </c>
      <c r="B345" t="s">
        <v>372</v>
      </c>
      <c r="C345">
        <v>29</v>
      </c>
      <c r="D345" t="s">
        <v>27</v>
      </c>
      <c r="E345" t="s">
        <v>20</v>
      </c>
      <c r="F345">
        <v>0</v>
      </c>
      <c r="G345" t="s">
        <v>14</v>
      </c>
      <c r="H345">
        <v>10</v>
      </c>
      <c r="I345" t="s">
        <v>22</v>
      </c>
      <c r="J345" t="s">
        <v>16</v>
      </c>
      <c r="K345" t="s">
        <v>34</v>
      </c>
      <c r="L345" t="s">
        <v>13</v>
      </c>
      <c r="M345">
        <v>1</v>
      </c>
    </row>
    <row r="346" spans="1:13" x14ac:dyDescent="0.3">
      <c r="A346">
        <v>464</v>
      </c>
      <c r="B346" t="s">
        <v>373</v>
      </c>
      <c r="C346">
        <v>35</v>
      </c>
      <c r="D346" t="s">
        <v>27</v>
      </c>
      <c r="E346" t="s">
        <v>20</v>
      </c>
      <c r="F346">
        <v>0</v>
      </c>
      <c r="G346" t="s">
        <v>14</v>
      </c>
      <c r="H346">
        <v>5</v>
      </c>
      <c r="I346" t="s">
        <v>15</v>
      </c>
      <c r="J346" t="s">
        <v>23</v>
      </c>
      <c r="K346" t="s">
        <v>17</v>
      </c>
      <c r="L346" t="s">
        <v>20</v>
      </c>
      <c r="M346">
        <v>0</v>
      </c>
    </row>
    <row r="347" spans="1:13" x14ac:dyDescent="0.3">
      <c r="A347">
        <v>465</v>
      </c>
      <c r="B347" t="s">
        <v>374</v>
      </c>
      <c r="C347">
        <v>23</v>
      </c>
      <c r="D347" t="s">
        <v>45</v>
      </c>
      <c r="E347" t="s">
        <v>20</v>
      </c>
      <c r="F347">
        <v>0</v>
      </c>
      <c r="G347" t="s">
        <v>14</v>
      </c>
      <c r="H347">
        <v>26</v>
      </c>
      <c r="I347" t="s">
        <v>33</v>
      </c>
      <c r="J347" t="s">
        <v>23</v>
      </c>
      <c r="K347" t="s">
        <v>34</v>
      </c>
      <c r="L347" t="s">
        <v>20</v>
      </c>
      <c r="M347">
        <v>0</v>
      </c>
    </row>
    <row r="348" spans="1:13" x14ac:dyDescent="0.3">
      <c r="A348">
        <v>466</v>
      </c>
      <c r="B348" t="s">
        <v>375</v>
      </c>
      <c r="C348">
        <v>41</v>
      </c>
      <c r="D348" t="s">
        <v>12</v>
      </c>
      <c r="E348" t="s">
        <v>20</v>
      </c>
      <c r="F348">
        <v>0</v>
      </c>
      <c r="G348" t="s">
        <v>14</v>
      </c>
      <c r="H348">
        <v>6</v>
      </c>
      <c r="I348" t="s">
        <v>22</v>
      </c>
      <c r="J348" t="s">
        <v>23</v>
      </c>
      <c r="K348" t="s">
        <v>17</v>
      </c>
      <c r="L348" t="s">
        <v>13</v>
      </c>
      <c r="M348">
        <v>1</v>
      </c>
    </row>
    <row r="349" spans="1:13" x14ac:dyDescent="0.3">
      <c r="A349">
        <v>467</v>
      </c>
      <c r="B349" t="s">
        <v>376</v>
      </c>
      <c r="C349">
        <v>47</v>
      </c>
      <c r="D349" t="s">
        <v>19</v>
      </c>
      <c r="E349" t="s">
        <v>20</v>
      </c>
      <c r="F349">
        <v>0</v>
      </c>
      <c r="G349" t="s">
        <v>21</v>
      </c>
      <c r="H349">
        <v>4</v>
      </c>
      <c r="I349" t="s">
        <v>15</v>
      </c>
      <c r="J349" t="s">
        <v>23</v>
      </c>
      <c r="K349" t="s">
        <v>17</v>
      </c>
      <c r="L349" t="s">
        <v>20</v>
      </c>
      <c r="M349">
        <v>0</v>
      </c>
    </row>
    <row r="350" spans="1:13" x14ac:dyDescent="0.3">
      <c r="A350">
        <v>468</v>
      </c>
      <c r="B350" t="s">
        <v>377</v>
      </c>
      <c r="C350">
        <v>42</v>
      </c>
      <c r="D350" t="s">
        <v>12</v>
      </c>
      <c r="E350" t="s">
        <v>20</v>
      </c>
      <c r="F350">
        <v>0</v>
      </c>
      <c r="G350" t="s">
        <v>14</v>
      </c>
      <c r="H350">
        <v>23</v>
      </c>
      <c r="I350" t="s">
        <v>33</v>
      </c>
      <c r="J350" t="s">
        <v>16</v>
      </c>
      <c r="K350" t="s">
        <v>17</v>
      </c>
      <c r="L350" t="s">
        <v>20</v>
      </c>
      <c r="M350">
        <v>0</v>
      </c>
    </row>
    <row r="351" spans="1:13" x14ac:dyDescent="0.3">
      <c r="A351">
        <v>469</v>
      </c>
      <c r="B351" t="s">
        <v>378</v>
      </c>
      <c r="C351">
        <v>29</v>
      </c>
      <c r="D351" t="s">
        <v>27</v>
      </c>
      <c r="E351" t="s">
        <v>20</v>
      </c>
      <c r="F351">
        <v>0</v>
      </c>
      <c r="G351" t="s">
        <v>46</v>
      </c>
      <c r="H351">
        <v>2</v>
      </c>
      <c r="I351" t="s">
        <v>15</v>
      </c>
      <c r="J351" t="s">
        <v>23</v>
      </c>
      <c r="K351" t="s">
        <v>24</v>
      </c>
      <c r="L351" t="s">
        <v>20</v>
      </c>
      <c r="M351">
        <v>0</v>
      </c>
    </row>
    <row r="352" spans="1:13" x14ac:dyDescent="0.3">
      <c r="A352">
        <v>470</v>
      </c>
      <c r="B352" t="s">
        <v>379</v>
      </c>
      <c r="C352">
        <v>42</v>
      </c>
      <c r="D352" t="s">
        <v>12</v>
      </c>
      <c r="E352" t="s">
        <v>20</v>
      </c>
      <c r="F352">
        <v>0</v>
      </c>
      <c r="G352" t="s">
        <v>14</v>
      </c>
      <c r="H352">
        <v>2</v>
      </c>
      <c r="I352" t="s">
        <v>15</v>
      </c>
      <c r="J352" t="s">
        <v>23</v>
      </c>
      <c r="K352" t="s">
        <v>34</v>
      </c>
      <c r="L352" t="s">
        <v>13</v>
      </c>
      <c r="M352">
        <v>1</v>
      </c>
    </row>
    <row r="353" spans="1:13" x14ac:dyDescent="0.3">
      <c r="A353">
        <v>471</v>
      </c>
      <c r="B353" t="s">
        <v>380</v>
      </c>
      <c r="C353">
        <v>32</v>
      </c>
      <c r="D353" t="s">
        <v>27</v>
      </c>
      <c r="E353" t="s">
        <v>20</v>
      </c>
      <c r="F353">
        <v>0</v>
      </c>
      <c r="G353" t="s">
        <v>14</v>
      </c>
      <c r="H353">
        <v>2</v>
      </c>
      <c r="I353" t="s">
        <v>15</v>
      </c>
      <c r="J353" t="s">
        <v>16</v>
      </c>
      <c r="K353" t="s">
        <v>24</v>
      </c>
      <c r="L353" t="s">
        <v>20</v>
      </c>
      <c r="M353">
        <v>0</v>
      </c>
    </row>
    <row r="354" spans="1:13" x14ac:dyDescent="0.3">
      <c r="A354">
        <v>473</v>
      </c>
      <c r="B354" t="s">
        <v>381</v>
      </c>
      <c r="C354">
        <v>48</v>
      </c>
      <c r="D354" t="s">
        <v>19</v>
      </c>
      <c r="E354" t="s">
        <v>20</v>
      </c>
      <c r="F354">
        <v>0</v>
      </c>
      <c r="G354" t="s">
        <v>14</v>
      </c>
      <c r="H354">
        <v>29</v>
      </c>
      <c r="I354" t="s">
        <v>33</v>
      </c>
      <c r="J354" t="s">
        <v>16</v>
      </c>
      <c r="K354" t="s">
        <v>24</v>
      </c>
      <c r="L354" t="s">
        <v>20</v>
      </c>
      <c r="M354">
        <v>0</v>
      </c>
    </row>
    <row r="355" spans="1:13" x14ac:dyDescent="0.3">
      <c r="A355">
        <v>474</v>
      </c>
      <c r="B355" t="s">
        <v>382</v>
      </c>
      <c r="C355">
        <v>37</v>
      </c>
      <c r="D355" t="s">
        <v>12</v>
      </c>
      <c r="E355" t="s">
        <v>20</v>
      </c>
      <c r="F355">
        <v>0</v>
      </c>
      <c r="G355" t="s">
        <v>14</v>
      </c>
      <c r="H355">
        <v>6</v>
      </c>
      <c r="I355" t="s">
        <v>22</v>
      </c>
      <c r="J355" t="s">
        <v>23</v>
      </c>
      <c r="K355" t="s">
        <v>34</v>
      </c>
      <c r="L355" t="s">
        <v>13</v>
      </c>
      <c r="M355">
        <v>1</v>
      </c>
    </row>
    <row r="356" spans="1:13" x14ac:dyDescent="0.3">
      <c r="A356">
        <v>475</v>
      </c>
      <c r="B356" t="s">
        <v>383</v>
      </c>
      <c r="C356">
        <v>30</v>
      </c>
      <c r="D356" t="s">
        <v>27</v>
      </c>
      <c r="E356" t="s">
        <v>20</v>
      </c>
      <c r="F356">
        <v>0</v>
      </c>
      <c r="G356" t="s">
        <v>46</v>
      </c>
      <c r="H356">
        <v>25</v>
      </c>
      <c r="I356" t="s">
        <v>33</v>
      </c>
      <c r="J356" t="s">
        <v>16</v>
      </c>
      <c r="K356" t="s">
        <v>24</v>
      </c>
      <c r="L356" t="s">
        <v>13</v>
      </c>
      <c r="M356">
        <v>1</v>
      </c>
    </row>
    <row r="357" spans="1:13" x14ac:dyDescent="0.3">
      <c r="A357">
        <v>476</v>
      </c>
      <c r="B357" t="s">
        <v>384</v>
      </c>
      <c r="C357">
        <v>26</v>
      </c>
      <c r="D357" t="s">
        <v>27</v>
      </c>
      <c r="E357" t="s">
        <v>20</v>
      </c>
      <c r="F357">
        <v>0</v>
      </c>
      <c r="G357" t="s">
        <v>14</v>
      </c>
      <c r="H357">
        <v>1</v>
      </c>
      <c r="I357" t="s">
        <v>15</v>
      </c>
      <c r="J357" t="s">
        <v>23</v>
      </c>
      <c r="K357" t="s">
        <v>24</v>
      </c>
      <c r="L357" t="s">
        <v>20</v>
      </c>
      <c r="M357">
        <v>0</v>
      </c>
    </row>
    <row r="358" spans="1:13" x14ac:dyDescent="0.3">
      <c r="A358">
        <v>477</v>
      </c>
      <c r="B358" t="s">
        <v>385</v>
      </c>
      <c r="C358">
        <v>42</v>
      </c>
      <c r="D358" t="s">
        <v>12</v>
      </c>
      <c r="E358" t="s">
        <v>20</v>
      </c>
      <c r="F358">
        <v>0</v>
      </c>
      <c r="G358" t="s">
        <v>14</v>
      </c>
      <c r="H358">
        <v>2</v>
      </c>
      <c r="I358" t="s">
        <v>15</v>
      </c>
      <c r="J358" t="s">
        <v>23</v>
      </c>
      <c r="K358" t="s">
        <v>17</v>
      </c>
      <c r="L358" t="s">
        <v>20</v>
      </c>
      <c r="M358">
        <v>0</v>
      </c>
    </row>
    <row r="359" spans="1:13" x14ac:dyDescent="0.3">
      <c r="A359">
        <v>478</v>
      </c>
      <c r="B359" t="s">
        <v>386</v>
      </c>
      <c r="C359">
        <v>21</v>
      </c>
      <c r="D359" t="s">
        <v>45</v>
      </c>
      <c r="E359" t="s">
        <v>13</v>
      </c>
      <c r="F359">
        <v>1</v>
      </c>
      <c r="G359" t="s">
        <v>21</v>
      </c>
      <c r="H359">
        <v>1</v>
      </c>
      <c r="I359" t="s">
        <v>15</v>
      </c>
      <c r="J359" t="s">
        <v>16</v>
      </c>
      <c r="K359" t="s">
        <v>17</v>
      </c>
      <c r="L359" t="s">
        <v>13</v>
      </c>
      <c r="M359">
        <v>1</v>
      </c>
    </row>
    <row r="360" spans="1:13" x14ac:dyDescent="0.3">
      <c r="A360">
        <v>479</v>
      </c>
      <c r="B360" t="s">
        <v>387</v>
      </c>
      <c r="C360">
        <v>36</v>
      </c>
      <c r="D360" t="s">
        <v>12</v>
      </c>
      <c r="E360" t="s">
        <v>20</v>
      </c>
      <c r="F360">
        <v>0</v>
      </c>
      <c r="G360" t="s">
        <v>46</v>
      </c>
      <c r="H360">
        <v>1</v>
      </c>
      <c r="I360" t="s">
        <v>15</v>
      </c>
      <c r="J360" t="s">
        <v>16</v>
      </c>
      <c r="K360" t="s">
        <v>17</v>
      </c>
      <c r="L360" t="s">
        <v>20</v>
      </c>
      <c r="M360">
        <v>0</v>
      </c>
    </row>
    <row r="361" spans="1:13" x14ac:dyDescent="0.3">
      <c r="A361">
        <v>481</v>
      </c>
      <c r="B361" t="s">
        <v>388</v>
      </c>
      <c r="C361">
        <v>36</v>
      </c>
      <c r="D361" t="s">
        <v>12</v>
      </c>
      <c r="E361" t="s">
        <v>20</v>
      </c>
      <c r="F361">
        <v>0</v>
      </c>
      <c r="G361" t="s">
        <v>21</v>
      </c>
      <c r="H361">
        <v>3</v>
      </c>
      <c r="I361" t="s">
        <v>15</v>
      </c>
      <c r="J361" t="s">
        <v>23</v>
      </c>
      <c r="K361" t="s">
        <v>24</v>
      </c>
      <c r="L361" t="s">
        <v>20</v>
      </c>
      <c r="M361">
        <v>0</v>
      </c>
    </row>
    <row r="362" spans="1:13" x14ac:dyDescent="0.3">
      <c r="A362">
        <v>482</v>
      </c>
      <c r="B362" t="s">
        <v>389</v>
      </c>
      <c r="C362">
        <v>57</v>
      </c>
      <c r="D362" t="s">
        <v>31</v>
      </c>
      <c r="E362" t="s">
        <v>20</v>
      </c>
      <c r="F362">
        <v>0</v>
      </c>
      <c r="G362" t="s">
        <v>14</v>
      </c>
      <c r="H362">
        <v>1</v>
      </c>
      <c r="I362" t="s">
        <v>15</v>
      </c>
      <c r="J362" t="s">
        <v>23</v>
      </c>
      <c r="K362" t="s">
        <v>24</v>
      </c>
      <c r="L362" t="s">
        <v>20</v>
      </c>
      <c r="M362">
        <v>0</v>
      </c>
    </row>
    <row r="363" spans="1:13" x14ac:dyDescent="0.3">
      <c r="A363">
        <v>483</v>
      </c>
      <c r="B363" t="s">
        <v>390</v>
      </c>
      <c r="C363">
        <v>40</v>
      </c>
      <c r="D363" t="s">
        <v>12</v>
      </c>
      <c r="E363" t="s">
        <v>20</v>
      </c>
      <c r="F363">
        <v>0</v>
      </c>
      <c r="G363" t="s">
        <v>14</v>
      </c>
      <c r="H363">
        <v>10</v>
      </c>
      <c r="I363" t="s">
        <v>22</v>
      </c>
      <c r="J363" t="s">
        <v>16</v>
      </c>
      <c r="K363" t="s">
        <v>24</v>
      </c>
      <c r="L363" t="s">
        <v>13</v>
      </c>
      <c r="M363">
        <v>1</v>
      </c>
    </row>
    <row r="364" spans="1:13" x14ac:dyDescent="0.3">
      <c r="A364">
        <v>484</v>
      </c>
      <c r="B364" t="s">
        <v>391</v>
      </c>
      <c r="C364">
        <v>21</v>
      </c>
      <c r="D364" t="s">
        <v>45</v>
      </c>
      <c r="E364" t="s">
        <v>20</v>
      </c>
      <c r="F364">
        <v>0</v>
      </c>
      <c r="G364" t="s">
        <v>46</v>
      </c>
      <c r="H364">
        <v>9</v>
      </c>
      <c r="I364" t="s">
        <v>22</v>
      </c>
      <c r="J364" t="s">
        <v>23</v>
      </c>
      <c r="K364" t="s">
        <v>17</v>
      </c>
      <c r="L364" t="s">
        <v>20</v>
      </c>
      <c r="M364">
        <v>0</v>
      </c>
    </row>
    <row r="365" spans="1:13" x14ac:dyDescent="0.3">
      <c r="A365">
        <v>485</v>
      </c>
      <c r="B365" t="s">
        <v>392</v>
      </c>
      <c r="C365">
        <v>33</v>
      </c>
      <c r="D365" t="s">
        <v>27</v>
      </c>
      <c r="E365" t="s">
        <v>13</v>
      </c>
      <c r="F365">
        <v>1</v>
      </c>
      <c r="G365" t="s">
        <v>14</v>
      </c>
      <c r="H365">
        <v>5</v>
      </c>
      <c r="I365" t="s">
        <v>15</v>
      </c>
      <c r="J365" t="s">
        <v>16</v>
      </c>
      <c r="K365" t="s">
        <v>17</v>
      </c>
      <c r="L365" t="s">
        <v>13</v>
      </c>
      <c r="M365">
        <v>1</v>
      </c>
    </row>
    <row r="366" spans="1:13" x14ac:dyDescent="0.3">
      <c r="A366">
        <v>486</v>
      </c>
      <c r="B366" t="s">
        <v>393</v>
      </c>
      <c r="C366">
        <v>37</v>
      </c>
      <c r="D366" t="s">
        <v>12</v>
      </c>
      <c r="E366" t="s">
        <v>20</v>
      </c>
      <c r="F366">
        <v>0</v>
      </c>
      <c r="G366" t="s">
        <v>14</v>
      </c>
      <c r="H366">
        <v>10</v>
      </c>
      <c r="I366" t="s">
        <v>22</v>
      </c>
      <c r="J366" t="s">
        <v>16</v>
      </c>
      <c r="K366" t="s">
        <v>24</v>
      </c>
      <c r="L366" t="s">
        <v>20</v>
      </c>
      <c r="M366">
        <v>0</v>
      </c>
    </row>
    <row r="367" spans="1:13" x14ac:dyDescent="0.3">
      <c r="A367">
        <v>487</v>
      </c>
      <c r="B367" t="s">
        <v>394</v>
      </c>
      <c r="C367">
        <v>46</v>
      </c>
      <c r="D367" t="s">
        <v>19</v>
      </c>
      <c r="E367" t="s">
        <v>20</v>
      </c>
      <c r="F367">
        <v>0</v>
      </c>
      <c r="G367" t="s">
        <v>46</v>
      </c>
      <c r="H367">
        <v>7</v>
      </c>
      <c r="I367" t="s">
        <v>22</v>
      </c>
      <c r="J367" t="s">
        <v>16</v>
      </c>
      <c r="K367" t="s">
        <v>24</v>
      </c>
      <c r="L367" t="s">
        <v>20</v>
      </c>
      <c r="M367">
        <v>0</v>
      </c>
    </row>
    <row r="368" spans="1:13" x14ac:dyDescent="0.3">
      <c r="A368">
        <v>488</v>
      </c>
      <c r="B368" t="s">
        <v>395</v>
      </c>
      <c r="C368">
        <v>41</v>
      </c>
      <c r="D368" t="s">
        <v>12</v>
      </c>
      <c r="E368" t="s">
        <v>13</v>
      </c>
      <c r="F368">
        <v>1</v>
      </c>
      <c r="G368" t="s">
        <v>21</v>
      </c>
      <c r="H368">
        <v>4</v>
      </c>
      <c r="I368" t="s">
        <v>15</v>
      </c>
      <c r="J368" t="s">
        <v>23</v>
      </c>
      <c r="K368" t="s">
        <v>17</v>
      </c>
      <c r="L368" t="s">
        <v>20</v>
      </c>
      <c r="M368">
        <v>0</v>
      </c>
    </row>
    <row r="369" spans="1:13" x14ac:dyDescent="0.3">
      <c r="A369">
        <v>491</v>
      </c>
      <c r="B369" t="s">
        <v>396</v>
      </c>
      <c r="C369">
        <v>50</v>
      </c>
      <c r="D369" t="s">
        <v>19</v>
      </c>
      <c r="E369" t="s">
        <v>20</v>
      </c>
      <c r="F369">
        <v>0</v>
      </c>
      <c r="G369" t="s">
        <v>14</v>
      </c>
      <c r="H369">
        <v>10</v>
      </c>
      <c r="I369" t="s">
        <v>22</v>
      </c>
      <c r="J369" t="s">
        <v>23</v>
      </c>
      <c r="K369" t="s">
        <v>17</v>
      </c>
      <c r="L369" t="s">
        <v>20</v>
      </c>
      <c r="M369">
        <v>0</v>
      </c>
    </row>
    <row r="370" spans="1:13" x14ac:dyDescent="0.3">
      <c r="A370">
        <v>492</v>
      </c>
      <c r="B370" t="s">
        <v>397</v>
      </c>
      <c r="C370">
        <v>40</v>
      </c>
      <c r="D370" t="s">
        <v>12</v>
      </c>
      <c r="E370" t="s">
        <v>13</v>
      </c>
      <c r="F370">
        <v>1</v>
      </c>
      <c r="G370" t="s">
        <v>14</v>
      </c>
      <c r="H370">
        <v>22</v>
      </c>
      <c r="I370" t="s">
        <v>33</v>
      </c>
      <c r="J370" t="s">
        <v>23</v>
      </c>
      <c r="K370" t="s">
        <v>24</v>
      </c>
      <c r="L370" t="s">
        <v>13</v>
      </c>
      <c r="M370">
        <v>1</v>
      </c>
    </row>
    <row r="371" spans="1:13" x14ac:dyDescent="0.3">
      <c r="A371">
        <v>493</v>
      </c>
      <c r="B371" t="s">
        <v>398</v>
      </c>
      <c r="C371">
        <v>31</v>
      </c>
      <c r="D371" t="s">
        <v>27</v>
      </c>
      <c r="E371" t="s">
        <v>20</v>
      </c>
      <c r="F371">
        <v>0</v>
      </c>
      <c r="G371" t="s">
        <v>14</v>
      </c>
      <c r="H371">
        <v>9</v>
      </c>
      <c r="I371" t="s">
        <v>22</v>
      </c>
      <c r="J371" t="s">
        <v>23</v>
      </c>
      <c r="K371" t="s">
        <v>17</v>
      </c>
      <c r="L371" t="s">
        <v>13</v>
      </c>
      <c r="M371">
        <v>1</v>
      </c>
    </row>
    <row r="372" spans="1:13" x14ac:dyDescent="0.3">
      <c r="A372">
        <v>494</v>
      </c>
      <c r="B372" t="s">
        <v>399</v>
      </c>
      <c r="C372">
        <v>21</v>
      </c>
      <c r="D372" t="s">
        <v>45</v>
      </c>
      <c r="E372" t="s">
        <v>13</v>
      </c>
      <c r="F372">
        <v>1</v>
      </c>
      <c r="G372" t="s">
        <v>14</v>
      </c>
      <c r="H372">
        <v>12</v>
      </c>
      <c r="I372" t="s">
        <v>22</v>
      </c>
      <c r="J372" t="s">
        <v>16</v>
      </c>
      <c r="K372" t="s">
        <v>17</v>
      </c>
      <c r="L372" t="s">
        <v>20</v>
      </c>
      <c r="M372">
        <v>0</v>
      </c>
    </row>
    <row r="373" spans="1:13" x14ac:dyDescent="0.3">
      <c r="A373">
        <v>495</v>
      </c>
      <c r="B373" t="s">
        <v>400</v>
      </c>
      <c r="C373">
        <v>29</v>
      </c>
      <c r="D373" t="s">
        <v>27</v>
      </c>
      <c r="E373" t="s">
        <v>20</v>
      </c>
      <c r="F373">
        <v>0</v>
      </c>
      <c r="G373" t="s">
        <v>14</v>
      </c>
      <c r="H373">
        <v>23</v>
      </c>
      <c r="I373" t="s">
        <v>33</v>
      </c>
      <c r="J373" t="s">
        <v>23</v>
      </c>
      <c r="K373" t="s">
        <v>17</v>
      </c>
      <c r="L373" t="s">
        <v>20</v>
      </c>
      <c r="M373">
        <v>0</v>
      </c>
    </row>
    <row r="374" spans="1:13" x14ac:dyDescent="0.3">
      <c r="A374">
        <v>496</v>
      </c>
      <c r="B374" t="s">
        <v>401</v>
      </c>
      <c r="C374">
        <v>35</v>
      </c>
      <c r="D374" t="s">
        <v>27</v>
      </c>
      <c r="E374" t="s">
        <v>20</v>
      </c>
      <c r="F374">
        <v>0</v>
      </c>
      <c r="G374" t="s">
        <v>14</v>
      </c>
      <c r="H374">
        <v>9</v>
      </c>
      <c r="I374" t="s">
        <v>22</v>
      </c>
      <c r="J374" t="s">
        <v>23</v>
      </c>
      <c r="K374" t="s">
        <v>17</v>
      </c>
      <c r="L374" t="s">
        <v>20</v>
      </c>
      <c r="M374">
        <v>0</v>
      </c>
    </row>
    <row r="375" spans="1:13" x14ac:dyDescent="0.3">
      <c r="A375">
        <v>497</v>
      </c>
      <c r="B375" t="s">
        <v>402</v>
      </c>
      <c r="C375">
        <v>27</v>
      </c>
      <c r="D375" t="s">
        <v>27</v>
      </c>
      <c r="E375" t="s">
        <v>20</v>
      </c>
      <c r="F375">
        <v>0</v>
      </c>
      <c r="G375" t="s">
        <v>14</v>
      </c>
      <c r="H375">
        <v>1</v>
      </c>
      <c r="I375" t="s">
        <v>15</v>
      </c>
      <c r="J375" t="s">
        <v>23</v>
      </c>
      <c r="K375" t="s">
        <v>34</v>
      </c>
      <c r="L375" t="s">
        <v>20</v>
      </c>
      <c r="M375">
        <v>0</v>
      </c>
    </row>
    <row r="376" spans="1:13" x14ac:dyDescent="0.3">
      <c r="A376">
        <v>498</v>
      </c>
      <c r="B376" t="s">
        <v>403</v>
      </c>
      <c r="C376">
        <v>28</v>
      </c>
      <c r="D376" t="s">
        <v>27</v>
      </c>
      <c r="E376" t="s">
        <v>20</v>
      </c>
      <c r="F376">
        <v>0</v>
      </c>
      <c r="G376" t="s">
        <v>14</v>
      </c>
      <c r="H376">
        <v>9</v>
      </c>
      <c r="I376" t="s">
        <v>22</v>
      </c>
      <c r="J376" t="s">
        <v>23</v>
      </c>
      <c r="K376" t="s">
        <v>17</v>
      </c>
      <c r="L376" t="s">
        <v>20</v>
      </c>
      <c r="M376">
        <v>0</v>
      </c>
    </row>
    <row r="377" spans="1:13" x14ac:dyDescent="0.3">
      <c r="A377">
        <v>499</v>
      </c>
      <c r="B377" t="s">
        <v>404</v>
      </c>
      <c r="C377">
        <v>49</v>
      </c>
      <c r="D377" t="s">
        <v>19</v>
      </c>
      <c r="E377" t="s">
        <v>20</v>
      </c>
      <c r="F377">
        <v>0</v>
      </c>
      <c r="G377" t="s">
        <v>14</v>
      </c>
      <c r="H377">
        <v>7</v>
      </c>
      <c r="I377" t="s">
        <v>22</v>
      </c>
      <c r="J377" t="s">
        <v>23</v>
      </c>
      <c r="K377" t="s">
        <v>17</v>
      </c>
      <c r="L377" t="s">
        <v>20</v>
      </c>
      <c r="M377">
        <v>0</v>
      </c>
    </row>
    <row r="378" spans="1:13" x14ac:dyDescent="0.3">
      <c r="A378">
        <v>500</v>
      </c>
      <c r="B378" t="s">
        <v>405</v>
      </c>
      <c r="C378">
        <v>51</v>
      </c>
      <c r="D378" t="s">
        <v>19</v>
      </c>
      <c r="E378" t="s">
        <v>20</v>
      </c>
      <c r="F378">
        <v>0</v>
      </c>
      <c r="G378" t="s">
        <v>14</v>
      </c>
      <c r="H378">
        <v>14</v>
      </c>
      <c r="I378" t="s">
        <v>22</v>
      </c>
      <c r="J378" t="s">
        <v>16</v>
      </c>
      <c r="K378" t="s">
        <v>24</v>
      </c>
      <c r="L378" t="s">
        <v>20</v>
      </c>
      <c r="M378">
        <v>0</v>
      </c>
    </row>
    <row r="379" spans="1:13" x14ac:dyDescent="0.3">
      <c r="A379">
        <v>501</v>
      </c>
      <c r="B379" t="s">
        <v>406</v>
      </c>
      <c r="C379">
        <v>36</v>
      </c>
      <c r="D379" t="s">
        <v>12</v>
      </c>
      <c r="E379" t="s">
        <v>20</v>
      </c>
      <c r="F379">
        <v>0</v>
      </c>
      <c r="G379" t="s">
        <v>14</v>
      </c>
      <c r="H379">
        <v>2</v>
      </c>
      <c r="I379" t="s">
        <v>15</v>
      </c>
      <c r="J379" t="s">
        <v>16</v>
      </c>
      <c r="K379" t="s">
        <v>24</v>
      </c>
      <c r="L379" t="s">
        <v>20</v>
      </c>
      <c r="M379">
        <v>0</v>
      </c>
    </row>
    <row r="380" spans="1:13" x14ac:dyDescent="0.3">
      <c r="A380">
        <v>502</v>
      </c>
      <c r="B380" t="s">
        <v>407</v>
      </c>
      <c r="C380">
        <v>34</v>
      </c>
      <c r="D380" t="s">
        <v>27</v>
      </c>
      <c r="E380" t="s">
        <v>13</v>
      </c>
      <c r="F380">
        <v>1</v>
      </c>
      <c r="G380" t="s">
        <v>46</v>
      </c>
      <c r="H380">
        <v>19</v>
      </c>
      <c r="I380" t="s">
        <v>33</v>
      </c>
      <c r="J380" t="s">
        <v>23</v>
      </c>
      <c r="K380" t="s">
        <v>17</v>
      </c>
      <c r="L380" t="s">
        <v>13</v>
      </c>
      <c r="M380">
        <v>1</v>
      </c>
    </row>
    <row r="381" spans="1:13" x14ac:dyDescent="0.3">
      <c r="A381">
        <v>505</v>
      </c>
      <c r="B381" t="s">
        <v>408</v>
      </c>
      <c r="C381">
        <v>55</v>
      </c>
      <c r="D381" t="s">
        <v>19</v>
      </c>
      <c r="E381" t="s">
        <v>20</v>
      </c>
      <c r="F381">
        <v>0</v>
      </c>
      <c r="G381" t="s">
        <v>14</v>
      </c>
      <c r="H381">
        <v>2</v>
      </c>
      <c r="I381" t="s">
        <v>15</v>
      </c>
      <c r="J381" t="s">
        <v>16</v>
      </c>
      <c r="K381" t="s">
        <v>17</v>
      </c>
      <c r="L381" t="s">
        <v>13</v>
      </c>
      <c r="M381">
        <v>1</v>
      </c>
    </row>
    <row r="382" spans="1:13" x14ac:dyDescent="0.3">
      <c r="A382">
        <v>507</v>
      </c>
      <c r="B382" t="s">
        <v>409</v>
      </c>
      <c r="C382">
        <v>24</v>
      </c>
      <c r="D382" t="s">
        <v>45</v>
      </c>
      <c r="E382" t="s">
        <v>20</v>
      </c>
      <c r="F382">
        <v>0</v>
      </c>
      <c r="G382" t="s">
        <v>14</v>
      </c>
      <c r="H382">
        <v>10</v>
      </c>
      <c r="I382" t="s">
        <v>22</v>
      </c>
      <c r="J382" t="s">
        <v>16</v>
      </c>
      <c r="K382" t="s">
        <v>34</v>
      </c>
      <c r="L382" t="s">
        <v>13</v>
      </c>
      <c r="M382">
        <v>1</v>
      </c>
    </row>
    <row r="383" spans="1:13" x14ac:dyDescent="0.3">
      <c r="A383">
        <v>508</v>
      </c>
      <c r="B383" t="s">
        <v>410</v>
      </c>
      <c r="C383">
        <v>30</v>
      </c>
      <c r="D383" t="s">
        <v>27</v>
      </c>
      <c r="E383" t="s">
        <v>20</v>
      </c>
      <c r="F383">
        <v>0</v>
      </c>
      <c r="G383" t="s">
        <v>14</v>
      </c>
      <c r="H383">
        <v>2</v>
      </c>
      <c r="I383" t="s">
        <v>15</v>
      </c>
      <c r="J383" t="s">
        <v>23</v>
      </c>
      <c r="K383" t="s">
        <v>24</v>
      </c>
      <c r="L383" t="s">
        <v>20</v>
      </c>
      <c r="M383">
        <v>0</v>
      </c>
    </row>
    <row r="384" spans="1:13" x14ac:dyDescent="0.3">
      <c r="A384">
        <v>510</v>
      </c>
      <c r="B384" t="s">
        <v>411</v>
      </c>
      <c r="C384">
        <v>26</v>
      </c>
      <c r="D384" t="s">
        <v>27</v>
      </c>
      <c r="E384" t="s">
        <v>13</v>
      </c>
      <c r="F384">
        <v>1</v>
      </c>
      <c r="G384" t="s">
        <v>21</v>
      </c>
      <c r="H384">
        <v>3</v>
      </c>
      <c r="I384" t="s">
        <v>15</v>
      </c>
      <c r="J384" t="s">
        <v>23</v>
      </c>
      <c r="K384" t="s">
        <v>17</v>
      </c>
      <c r="L384" t="s">
        <v>20</v>
      </c>
      <c r="M384">
        <v>0</v>
      </c>
    </row>
    <row r="385" spans="1:13" x14ac:dyDescent="0.3">
      <c r="A385">
        <v>511</v>
      </c>
      <c r="B385" t="s">
        <v>412</v>
      </c>
      <c r="C385">
        <v>22</v>
      </c>
      <c r="D385" t="s">
        <v>45</v>
      </c>
      <c r="E385" t="s">
        <v>20</v>
      </c>
      <c r="F385">
        <v>0</v>
      </c>
      <c r="G385" t="s">
        <v>14</v>
      </c>
      <c r="H385">
        <v>11</v>
      </c>
      <c r="I385" t="s">
        <v>22</v>
      </c>
      <c r="J385" t="s">
        <v>16</v>
      </c>
      <c r="K385" t="s">
        <v>24</v>
      </c>
      <c r="L385" t="s">
        <v>20</v>
      </c>
      <c r="M385">
        <v>0</v>
      </c>
    </row>
    <row r="386" spans="1:13" x14ac:dyDescent="0.3">
      <c r="A386">
        <v>513</v>
      </c>
      <c r="B386" t="s">
        <v>413</v>
      </c>
      <c r="C386">
        <v>36</v>
      </c>
      <c r="D386" t="s">
        <v>12</v>
      </c>
      <c r="E386" t="s">
        <v>20</v>
      </c>
      <c r="F386">
        <v>0</v>
      </c>
      <c r="G386" t="s">
        <v>14</v>
      </c>
      <c r="H386">
        <v>2</v>
      </c>
      <c r="I386" t="s">
        <v>15</v>
      </c>
      <c r="J386" t="s">
        <v>23</v>
      </c>
      <c r="K386" t="s">
        <v>24</v>
      </c>
      <c r="L386" t="s">
        <v>20</v>
      </c>
      <c r="M386">
        <v>0</v>
      </c>
    </row>
    <row r="387" spans="1:13" x14ac:dyDescent="0.3">
      <c r="A387">
        <v>514</v>
      </c>
      <c r="B387" t="s">
        <v>414</v>
      </c>
      <c r="C387">
        <v>30</v>
      </c>
      <c r="D387" t="s">
        <v>27</v>
      </c>
      <c r="E387" t="s">
        <v>13</v>
      </c>
      <c r="F387">
        <v>1</v>
      </c>
      <c r="G387" t="s">
        <v>21</v>
      </c>
      <c r="H387">
        <v>4</v>
      </c>
      <c r="I387" t="s">
        <v>15</v>
      </c>
      <c r="J387" t="s">
        <v>23</v>
      </c>
      <c r="K387" t="s">
        <v>17</v>
      </c>
      <c r="L387" t="s">
        <v>13</v>
      </c>
      <c r="M387">
        <v>1</v>
      </c>
    </row>
    <row r="388" spans="1:13" x14ac:dyDescent="0.3">
      <c r="A388">
        <v>515</v>
      </c>
      <c r="B388" t="s">
        <v>415</v>
      </c>
      <c r="C388">
        <v>37</v>
      </c>
      <c r="D388" t="s">
        <v>12</v>
      </c>
      <c r="E388" t="s">
        <v>20</v>
      </c>
      <c r="F388">
        <v>0</v>
      </c>
      <c r="G388" t="s">
        <v>14</v>
      </c>
      <c r="H388">
        <v>14</v>
      </c>
      <c r="I388" t="s">
        <v>22</v>
      </c>
      <c r="J388" t="s">
        <v>16</v>
      </c>
      <c r="K388" t="s">
        <v>34</v>
      </c>
      <c r="L388" t="s">
        <v>20</v>
      </c>
      <c r="M388">
        <v>0</v>
      </c>
    </row>
    <row r="389" spans="1:13" x14ac:dyDescent="0.3">
      <c r="A389">
        <v>516</v>
      </c>
      <c r="B389" t="s">
        <v>416</v>
      </c>
      <c r="C389">
        <v>40</v>
      </c>
      <c r="D389" t="s">
        <v>12</v>
      </c>
      <c r="E389" t="s">
        <v>20</v>
      </c>
      <c r="F389">
        <v>0</v>
      </c>
      <c r="G389" t="s">
        <v>14</v>
      </c>
      <c r="H389">
        <v>2</v>
      </c>
      <c r="I389" t="s">
        <v>15</v>
      </c>
      <c r="J389" t="s">
        <v>16</v>
      </c>
      <c r="K389" t="s">
        <v>34</v>
      </c>
      <c r="L389" t="s">
        <v>20</v>
      </c>
      <c r="M389">
        <v>0</v>
      </c>
    </row>
    <row r="390" spans="1:13" x14ac:dyDescent="0.3">
      <c r="A390">
        <v>517</v>
      </c>
      <c r="B390" t="s">
        <v>417</v>
      </c>
      <c r="C390">
        <v>42</v>
      </c>
      <c r="D390" t="s">
        <v>12</v>
      </c>
      <c r="E390" t="s">
        <v>20</v>
      </c>
      <c r="F390">
        <v>0</v>
      </c>
      <c r="G390" t="s">
        <v>14</v>
      </c>
      <c r="H390">
        <v>1</v>
      </c>
      <c r="I390" t="s">
        <v>15</v>
      </c>
      <c r="J390" t="s">
        <v>16</v>
      </c>
      <c r="K390" t="s">
        <v>34</v>
      </c>
      <c r="L390" t="s">
        <v>20</v>
      </c>
      <c r="M390">
        <v>0</v>
      </c>
    </row>
    <row r="391" spans="1:13" x14ac:dyDescent="0.3">
      <c r="A391">
        <v>518</v>
      </c>
      <c r="B391" t="s">
        <v>418</v>
      </c>
      <c r="C391">
        <v>37</v>
      </c>
      <c r="D391" t="s">
        <v>12</v>
      </c>
      <c r="E391" t="s">
        <v>20</v>
      </c>
      <c r="F391">
        <v>0</v>
      </c>
      <c r="G391" t="s">
        <v>14</v>
      </c>
      <c r="H391">
        <v>10</v>
      </c>
      <c r="I391" t="s">
        <v>22</v>
      </c>
      <c r="J391" t="s">
        <v>23</v>
      </c>
      <c r="K391" t="s">
        <v>17</v>
      </c>
      <c r="L391" t="s">
        <v>13</v>
      </c>
      <c r="M391">
        <v>1</v>
      </c>
    </row>
    <row r="392" spans="1:13" x14ac:dyDescent="0.3">
      <c r="A392">
        <v>520</v>
      </c>
      <c r="B392" t="s">
        <v>419</v>
      </c>
      <c r="C392">
        <v>43</v>
      </c>
      <c r="D392" t="s">
        <v>12</v>
      </c>
      <c r="E392" t="s">
        <v>20</v>
      </c>
      <c r="F392">
        <v>0</v>
      </c>
      <c r="G392" t="s">
        <v>14</v>
      </c>
      <c r="H392">
        <v>12</v>
      </c>
      <c r="I392" t="s">
        <v>22</v>
      </c>
      <c r="J392" t="s">
        <v>23</v>
      </c>
      <c r="K392" t="s">
        <v>34</v>
      </c>
      <c r="L392" t="s">
        <v>20</v>
      </c>
      <c r="M392">
        <v>0</v>
      </c>
    </row>
    <row r="393" spans="1:13" x14ac:dyDescent="0.3">
      <c r="A393">
        <v>521</v>
      </c>
      <c r="B393" t="s">
        <v>420</v>
      </c>
      <c r="C393">
        <v>40</v>
      </c>
      <c r="D393" t="s">
        <v>12</v>
      </c>
      <c r="E393" t="s">
        <v>20</v>
      </c>
      <c r="F393">
        <v>0</v>
      </c>
      <c r="G393" t="s">
        <v>14</v>
      </c>
      <c r="H393">
        <v>2</v>
      </c>
      <c r="I393" t="s">
        <v>15</v>
      </c>
      <c r="J393" t="s">
        <v>16</v>
      </c>
      <c r="K393" t="s">
        <v>24</v>
      </c>
      <c r="L393" t="s">
        <v>20</v>
      </c>
      <c r="M393">
        <v>0</v>
      </c>
    </row>
    <row r="394" spans="1:13" x14ac:dyDescent="0.3">
      <c r="A394">
        <v>522</v>
      </c>
      <c r="B394" t="s">
        <v>421</v>
      </c>
      <c r="C394">
        <v>54</v>
      </c>
      <c r="D394" t="s">
        <v>19</v>
      </c>
      <c r="E394" t="s">
        <v>20</v>
      </c>
      <c r="F394">
        <v>0</v>
      </c>
      <c r="G394" t="s">
        <v>14</v>
      </c>
      <c r="H394">
        <v>5</v>
      </c>
      <c r="I394" t="s">
        <v>15</v>
      </c>
      <c r="J394" t="s">
        <v>23</v>
      </c>
      <c r="K394" t="s">
        <v>24</v>
      </c>
      <c r="L394" t="s">
        <v>20</v>
      </c>
      <c r="M394">
        <v>0</v>
      </c>
    </row>
    <row r="395" spans="1:13" x14ac:dyDescent="0.3">
      <c r="A395">
        <v>523</v>
      </c>
      <c r="B395" t="s">
        <v>422</v>
      </c>
      <c r="C395">
        <v>34</v>
      </c>
      <c r="D395" t="s">
        <v>27</v>
      </c>
      <c r="E395" t="s">
        <v>20</v>
      </c>
      <c r="F395">
        <v>0</v>
      </c>
      <c r="G395" t="s">
        <v>46</v>
      </c>
      <c r="H395">
        <v>4</v>
      </c>
      <c r="I395" t="s">
        <v>15</v>
      </c>
      <c r="J395" t="s">
        <v>16</v>
      </c>
      <c r="K395" t="s">
        <v>24</v>
      </c>
      <c r="L395" t="s">
        <v>20</v>
      </c>
      <c r="M395">
        <v>0</v>
      </c>
    </row>
    <row r="396" spans="1:13" x14ac:dyDescent="0.3">
      <c r="A396">
        <v>524</v>
      </c>
      <c r="B396" t="s">
        <v>423</v>
      </c>
      <c r="C396">
        <v>31</v>
      </c>
      <c r="D396" t="s">
        <v>27</v>
      </c>
      <c r="E396" t="s">
        <v>20</v>
      </c>
      <c r="F396">
        <v>0</v>
      </c>
      <c r="G396" t="s">
        <v>14</v>
      </c>
      <c r="H396">
        <v>7</v>
      </c>
      <c r="I396" t="s">
        <v>22</v>
      </c>
      <c r="J396" t="s">
        <v>16</v>
      </c>
      <c r="K396" t="s">
        <v>24</v>
      </c>
      <c r="L396" t="s">
        <v>20</v>
      </c>
      <c r="M396">
        <v>0</v>
      </c>
    </row>
    <row r="397" spans="1:13" x14ac:dyDescent="0.3">
      <c r="A397">
        <v>525</v>
      </c>
      <c r="B397" t="s">
        <v>424</v>
      </c>
      <c r="C397">
        <v>43</v>
      </c>
      <c r="D397" t="s">
        <v>12</v>
      </c>
      <c r="E397" t="s">
        <v>20</v>
      </c>
      <c r="F397">
        <v>0</v>
      </c>
      <c r="G397" t="s">
        <v>21</v>
      </c>
      <c r="H397">
        <v>21</v>
      </c>
      <c r="I397" t="s">
        <v>33</v>
      </c>
      <c r="J397" t="s">
        <v>23</v>
      </c>
      <c r="K397" t="s">
        <v>24</v>
      </c>
      <c r="L397" t="s">
        <v>20</v>
      </c>
      <c r="M397">
        <v>0</v>
      </c>
    </row>
    <row r="398" spans="1:13" x14ac:dyDescent="0.3">
      <c r="A398">
        <v>526</v>
      </c>
      <c r="B398" t="s">
        <v>425</v>
      </c>
      <c r="C398">
        <v>43</v>
      </c>
      <c r="D398" t="s">
        <v>12</v>
      </c>
      <c r="E398" t="s">
        <v>20</v>
      </c>
      <c r="F398">
        <v>0</v>
      </c>
      <c r="G398" t="s">
        <v>14</v>
      </c>
      <c r="H398">
        <v>8</v>
      </c>
      <c r="I398" t="s">
        <v>22</v>
      </c>
      <c r="J398" t="s">
        <v>16</v>
      </c>
      <c r="K398" t="s">
        <v>34</v>
      </c>
      <c r="L398" t="s">
        <v>13</v>
      </c>
      <c r="M398">
        <v>1</v>
      </c>
    </row>
    <row r="399" spans="1:13" x14ac:dyDescent="0.3">
      <c r="A399">
        <v>527</v>
      </c>
      <c r="B399" t="s">
        <v>426</v>
      </c>
      <c r="C399">
        <v>25</v>
      </c>
      <c r="D399" t="s">
        <v>45</v>
      </c>
      <c r="E399" t="s">
        <v>20</v>
      </c>
      <c r="F399">
        <v>0</v>
      </c>
      <c r="G399" t="s">
        <v>14</v>
      </c>
      <c r="H399">
        <v>4</v>
      </c>
      <c r="I399" t="s">
        <v>15</v>
      </c>
      <c r="J399" t="s">
        <v>16</v>
      </c>
      <c r="K399" t="s">
        <v>17</v>
      </c>
      <c r="L399" t="s">
        <v>13</v>
      </c>
      <c r="M399">
        <v>1</v>
      </c>
    </row>
    <row r="400" spans="1:13" x14ac:dyDescent="0.3">
      <c r="A400">
        <v>529</v>
      </c>
      <c r="B400" t="s">
        <v>427</v>
      </c>
      <c r="C400">
        <v>37</v>
      </c>
      <c r="D400" t="s">
        <v>12</v>
      </c>
      <c r="E400" t="s">
        <v>20</v>
      </c>
      <c r="F400">
        <v>0</v>
      </c>
      <c r="G400" t="s">
        <v>46</v>
      </c>
      <c r="H400">
        <v>25</v>
      </c>
      <c r="I400" t="s">
        <v>33</v>
      </c>
      <c r="J400" t="s">
        <v>16</v>
      </c>
      <c r="K400" t="s">
        <v>24</v>
      </c>
      <c r="L400" t="s">
        <v>13</v>
      </c>
      <c r="M400">
        <v>1</v>
      </c>
    </row>
    <row r="401" spans="1:13" x14ac:dyDescent="0.3">
      <c r="A401">
        <v>530</v>
      </c>
      <c r="B401" t="s">
        <v>428</v>
      </c>
      <c r="C401">
        <v>31</v>
      </c>
      <c r="D401" t="s">
        <v>27</v>
      </c>
      <c r="E401" t="s">
        <v>20</v>
      </c>
      <c r="F401">
        <v>0</v>
      </c>
      <c r="G401" t="s">
        <v>14</v>
      </c>
      <c r="H401">
        <v>1</v>
      </c>
      <c r="I401" t="s">
        <v>15</v>
      </c>
      <c r="J401" t="s">
        <v>23</v>
      </c>
      <c r="K401" t="s">
        <v>24</v>
      </c>
      <c r="L401" t="s">
        <v>20</v>
      </c>
      <c r="M401">
        <v>0</v>
      </c>
    </row>
    <row r="402" spans="1:13" x14ac:dyDescent="0.3">
      <c r="A402">
        <v>531</v>
      </c>
      <c r="B402" t="s">
        <v>429</v>
      </c>
      <c r="C402">
        <v>39</v>
      </c>
      <c r="D402" t="s">
        <v>12</v>
      </c>
      <c r="E402" t="s">
        <v>20</v>
      </c>
      <c r="F402">
        <v>0</v>
      </c>
      <c r="G402" t="s">
        <v>21</v>
      </c>
      <c r="H402">
        <v>1</v>
      </c>
      <c r="I402" t="s">
        <v>15</v>
      </c>
      <c r="J402" t="s">
        <v>23</v>
      </c>
      <c r="K402" t="s">
        <v>34</v>
      </c>
      <c r="L402" t="s">
        <v>13</v>
      </c>
      <c r="M402">
        <v>1</v>
      </c>
    </row>
    <row r="403" spans="1:13" x14ac:dyDescent="0.3">
      <c r="A403">
        <v>532</v>
      </c>
      <c r="B403" t="s">
        <v>430</v>
      </c>
      <c r="C403">
        <v>56</v>
      </c>
      <c r="D403" t="s">
        <v>31</v>
      </c>
      <c r="E403" t="s">
        <v>20</v>
      </c>
      <c r="F403">
        <v>0</v>
      </c>
      <c r="G403" t="s">
        <v>21</v>
      </c>
      <c r="H403">
        <v>6</v>
      </c>
      <c r="I403" t="s">
        <v>22</v>
      </c>
      <c r="J403" t="s">
        <v>16</v>
      </c>
      <c r="K403" t="s">
        <v>24</v>
      </c>
      <c r="L403" t="s">
        <v>20</v>
      </c>
      <c r="M403">
        <v>0</v>
      </c>
    </row>
    <row r="404" spans="1:13" x14ac:dyDescent="0.3">
      <c r="A404">
        <v>533</v>
      </c>
      <c r="B404" t="s">
        <v>431</v>
      </c>
      <c r="C404">
        <v>30</v>
      </c>
      <c r="D404" t="s">
        <v>27</v>
      </c>
      <c r="E404" t="s">
        <v>20</v>
      </c>
      <c r="F404">
        <v>0</v>
      </c>
      <c r="G404" t="s">
        <v>14</v>
      </c>
      <c r="H404">
        <v>12</v>
      </c>
      <c r="I404" t="s">
        <v>22</v>
      </c>
      <c r="J404" t="s">
        <v>16</v>
      </c>
      <c r="K404" t="s">
        <v>17</v>
      </c>
      <c r="L404" t="s">
        <v>20</v>
      </c>
      <c r="M404">
        <v>0</v>
      </c>
    </row>
    <row r="405" spans="1:13" x14ac:dyDescent="0.3">
      <c r="A405">
        <v>534</v>
      </c>
      <c r="B405" t="s">
        <v>432</v>
      </c>
      <c r="C405">
        <v>41</v>
      </c>
      <c r="D405" t="s">
        <v>12</v>
      </c>
      <c r="E405" t="s">
        <v>20</v>
      </c>
      <c r="F405">
        <v>0</v>
      </c>
      <c r="G405" t="s">
        <v>14</v>
      </c>
      <c r="H405">
        <v>1</v>
      </c>
      <c r="I405" t="s">
        <v>15</v>
      </c>
      <c r="J405" t="s">
        <v>23</v>
      </c>
      <c r="K405" t="s">
        <v>24</v>
      </c>
      <c r="L405" t="s">
        <v>20</v>
      </c>
      <c r="M405">
        <v>0</v>
      </c>
    </row>
    <row r="406" spans="1:13" x14ac:dyDescent="0.3">
      <c r="A406">
        <v>536</v>
      </c>
      <c r="B406" t="s">
        <v>433</v>
      </c>
      <c r="C406">
        <v>28</v>
      </c>
      <c r="D406" t="s">
        <v>27</v>
      </c>
      <c r="E406" t="s">
        <v>20</v>
      </c>
      <c r="F406">
        <v>0</v>
      </c>
      <c r="G406" t="s">
        <v>14</v>
      </c>
      <c r="H406">
        <v>17</v>
      </c>
      <c r="I406" t="s">
        <v>33</v>
      </c>
      <c r="J406" t="s">
        <v>23</v>
      </c>
      <c r="K406" t="s">
        <v>34</v>
      </c>
      <c r="L406" t="s">
        <v>20</v>
      </c>
      <c r="M406">
        <v>0</v>
      </c>
    </row>
    <row r="407" spans="1:13" x14ac:dyDescent="0.3">
      <c r="A407">
        <v>538</v>
      </c>
      <c r="B407" t="s">
        <v>434</v>
      </c>
      <c r="C407">
        <v>25</v>
      </c>
      <c r="D407" t="s">
        <v>45</v>
      </c>
      <c r="E407" t="s">
        <v>13</v>
      </c>
      <c r="F407">
        <v>1</v>
      </c>
      <c r="G407" t="s">
        <v>14</v>
      </c>
      <c r="H407">
        <v>3</v>
      </c>
      <c r="I407" t="s">
        <v>15</v>
      </c>
      <c r="J407" t="s">
        <v>23</v>
      </c>
      <c r="K407" t="s">
        <v>24</v>
      </c>
      <c r="L407" t="s">
        <v>20</v>
      </c>
      <c r="M407">
        <v>0</v>
      </c>
    </row>
    <row r="408" spans="1:13" x14ac:dyDescent="0.3">
      <c r="A408">
        <v>543</v>
      </c>
      <c r="B408" t="s">
        <v>435</v>
      </c>
      <c r="C408">
        <v>52</v>
      </c>
      <c r="D408" t="s">
        <v>19</v>
      </c>
      <c r="E408" t="s">
        <v>20</v>
      </c>
      <c r="F408">
        <v>0</v>
      </c>
      <c r="G408" t="s">
        <v>14</v>
      </c>
      <c r="H408">
        <v>3</v>
      </c>
      <c r="I408" t="s">
        <v>15</v>
      </c>
      <c r="J408" t="s">
        <v>23</v>
      </c>
      <c r="K408" t="s">
        <v>24</v>
      </c>
      <c r="L408" t="s">
        <v>13</v>
      </c>
      <c r="M408">
        <v>1</v>
      </c>
    </row>
    <row r="409" spans="1:13" x14ac:dyDescent="0.3">
      <c r="A409">
        <v>544</v>
      </c>
      <c r="B409" t="s">
        <v>436</v>
      </c>
      <c r="C409">
        <v>45</v>
      </c>
      <c r="D409" t="s">
        <v>12</v>
      </c>
      <c r="E409" t="s">
        <v>20</v>
      </c>
      <c r="F409">
        <v>0</v>
      </c>
      <c r="G409" t="s">
        <v>14</v>
      </c>
      <c r="H409">
        <v>10</v>
      </c>
      <c r="I409" t="s">
        <v>22</v>
      </c>
      <c r="J409" t="s">
        <v>23</v>
      </c>
      <c r="K409" t="s">
        <v>24</v>
      </c>
      <c r="L409" t="s">
        <v>20</v>
      </c>
      <c r="M409">
        <v>0</v>
      </c>
    </row>
    <row r="410" spans="1:13" x14ac:dyDescent="0.3">
      <c r="A410">
        <v>546</v>
      </c>
      <c r="B410" t="s">
        <v>437</v>
      </c>
      <c r="C410">
        <v>52</v>
      </c>
      <c r="D410" t="s">
        <v>19</v>
      </c>
      <c r="E410" t="s">
        <v>20</v>
      </c>
      <c r="F410">
        <v>0</v>
      </c>
      <c r="G410" t="s">
        <v>14</v>
      </c>
      <c r="H410">
        <v>4</v>
      </c>
      <c r="I410" t="s">
        <v>15</v>
      </c>
      <c r="J410" t="s">
        <v>16</v>
      </c>
      <c r="K410" t="s">
        <v>24</v>
      </c>
      <c r="L410" t="s">
        <v>20</v>
      </c>
      <c r="M410">
        <v>0</v>
      </c>
    </row>
    <row r="411" spans="1:13" x14ac:dyDescent="0.3">
      <c r="A411">
        <v>547</v>
      </c>
      <c r="B411" t="s">
        <v>438</v>
      </c>
      <c r="C411">
        <v>42</v>
      </c>
      <c r="D411" t="s">
        <v>12</v>
      </c>
      <c r="E411" t="s">
        <v>20</v>
      </c>
      <c r="F411">
        <v>0</v>
      </c>
      <c r="G411" t="s">
        <v>21</v>
      </c>
      <c r="H411">
        <v>29</v>
      </c>
      <c r="I411" t="s">
        <v>33</v>
      </c>
      <c r="J411" t="s">
        <v>16</v>
      </c>
      <c r="K411" t="s">
        <v>34</v>
      </c>
      <c r="L411" t="s">
        <v>20</v>
      </c>
      <c r="M411">
        <v>0</v>
      </c>
    </row>
    <row r="412" spans="1:13" x14ac:dyDescent="0.3">
      <c r="A412">
        <v>548</v>
      </c>
      <c r="B412" t="s">
        <v>439</v>
      </c>
      <c r="C412">
        <v>30</v>
      </c>
      <c r="D412" t="s">
        <v>27</v>
      </c>
      <c r="E412" t="s">
        <v>20</v>
      </c>
      <c r="F412">
        <v>0</v>
      </c>
      <c r="G412" t="s">
        <v>14</v>
      </c>
      <c r="H412">
        <v>2</v>
      </c>
      <c r="I412" t="s">
        <v>15</v>
      </c>
      <c r="J412" t="s">
        <v>16</v>
      </c>
      <c r="K412" t="s">
        <v>17</v>
      </c>
      <c r="L412" t="s">
        <v>20</v>
      </c>
      <c r="M412">
        <v>0</v>
      </c>
    </row>
    <row r="413" spans="1:13" x14ac:dyDescent="0.3">
      <c r="A413">
        <v>549</v>
      </c>
      <c r="B413" t="s">
        <v>440</v>
      </c>
      <c r="C413">
        <v>60</v>
      </c>
      <c r="D413" t="s">
        <v>31</v>
      </c>
      <c r="E413" t="s">
        <v>20</v>
      </c>
      <c r="F413">
        <v>0</v>
      </c>
      <c r="G413" t="s">
        <v>14</v>
      </c>
      <c r="H413">
        <v>7</v>
      </c>
      <c r="I413" t="s">
        <v>22</v>
      </c>
      <c r="J413" t="s">
        <v>16</v>
      </c>
      <c r="K413" t="s">
        <v>24</v>
      </c>
      <c r="L413" t="s">
        <v>20</v>
      </c>
      <c r="M413">
        <v>0</v>
      </c>
    </row>
    <row r="414" spans="1:13" x14ac:dyDescent="0.3">
      <c r="A414">
        <v>550</v>
      </c>
      <c r="B414" t="s">
        <v>441</v>
      </c>
      <c r="C414">
        <v>46</v>
      </c>
      <c r="D414" t="s">
        <v>19</v>
      </c>
      <c r="E414" t="s">
        <v>20</v>
      </c>
      <c r="F414">
        <v>0</v>
      </c>
      <c r="G414" t="s">
        <v>14</v>
      </c>
      <c r="H414">
        <v>18</v>
      </c>
      <c r="I414" t="s">
        <v>33</v>
      </c>
      <c r="J414" t="s">
        <v>16</v>
      </c>
      <c r="K414" t="s">
        <v>34</v>
      </c>
      <c r="L414" t="s">
        <v>20</v>
      </c>
      <c r="M414">
        <v>0</v>
      </c>
    </row>
    <row r="415" spans="1:13" x14ac:dyDescent="0.3">
      <c r="A415">
        <v>551</v>
      </c>
      <c r="B415" t="s">
        <v>442</v>
      </c>
      <c r="C415">
        <v>42</v>
      </c>
      <c r="D415" t="s">
        <v>12</v>
      </c>
      <c r="E415" t="s">
        <v>20</v>
      </c>
      <c r="F415">
        <v>0</v>
      </c>
      <c r="G415" t="s">
        <v>21</v>
      </c>
      <c r="H415">
        <v>28</v>
      </c>
      <c r="I415" t="s">
        <v>33</v>
      </c>
      <c r="J415" t="s">
        <v>16</v>
      </c>
      <c r="K415" t="s">
        <v>24</v>
      </c>
      <c r="L415" t="s">
        <v>20</v>
      </c>
      <c r="M415">
        <v>0</v>
      </c>
    </row>
    <row r="416" spans="1:13" x14ac:dyDescent="0.3">
      <c r="A416">
        <v>554</v>
      </c>
      <c r="B416" t="s">
        <v>443</v>
      </c>
      <c r="C416">
        <v>24</v>
      </c>
      <c r="D416" t="s">
        <v>45</v>
      </c>
      <c r="E416" t="s">
        <v>13</v>
      </c>
      <c r="F416">
        <v>1</v>
      </c>
      <c r="G416" t="s">
        <v>14</v>
      </c>
      <c r="H416">
        <v>1</v>
      </c>
      <c r="I416" t="s">
        <v>15</v>
      </c>
      <c r="J416" t="s">
        <v>16</v>
      </c>
      <c r="K416" t="s">
        <v>17</v>
      </c>
      <c r="L416" t="s">
        <v>13</v>
      </c>
      <c r="M416">
        <v>1</v>
      </c>
    </row>
    <row r="417" spans="1:13" x14ac:dyDescent="0.3">
      <c r="A417">
        <v>555</v>
      </c>
      <c r="B417" t="s">
        <v>444</v>
      </c>
      <c r="C417">
        <v>34</v>
      </c>
      <c r="D417" t="s">
        <v>27</v>
      </c>
      <c r="E417" t="s">
        <v>13</v>
      </c>
      <c r="F417">
        <v>1</v>
      </c>
      <c r="G417" t="s">
        <v>21</v>
      </c>
      <c r="H417">
        <v>6</v>
      </c>
      <c r="I417" t="s">
        <v>22</v>
      </c>
      <c r="J417" t="s">
        <v>16</v>
      </c>
      <c r="K417" t="s">
        <v>34</v>
      </c>
      <c r="L417" t="s">
        <v>20</v>
      </c>
      <c r="M417">
        <v>0</v>
      </c>
    </row>
    <row r="418" spans="1:13" x14ac:dyDescent="0.3">
      <c r="A418">
        <v>556</v>
      </c>
      <c r="B418" t="s">
        <v>445</v>
      </c>
      <c r="C418">
        <v>38</v>
      </c>
      <c r="D418" t="s">
        <v>12</v>
      </c>
      <c r="E418" t="s">
        <v>20</v>
      </c>
      <c r="F418">
        <v>0</v>
      </c>
      <c r="G418" t="s">
        <v>21</v>
      </c>
      <c r="H418">
        <v>2</v>
      </c>
      <c r="I418" t="s">
        <v>15</v>
      </c>
      <c r="J418" t="s">
        <v>23</v>
      </c>
      <c r="K418" t="s">
        <v>24</v>
      </c>
      <c r="L418" t="s">
        <v>13</v>
      </c>
      <c r="M418">
        <v>1</v>
      </c>
    </row>
    <row r="419" spans="1:13" x14ac:dyDescent="0.3">
      <c r="A419">
        <v>558</v>
      </c>
      <c r="B419" t="s">
        <v>446</v>
      </c>
      <c r="C419">
        <v>40</v>
      </c>
      <c r="D419" t="s">
        <v>12</v>
      </c>
      <c r="E419" t="s">
        <v>20</v>
      </c>
      <c r="F419">
        <v>0</v>
      </c>
      <c r="G419" t="s">
        <v>14</v>
      </c>
      <c r="H419">
        <v>2</v>
      </c>
      <c r="I419" t="s">
        <v>15</v>
      </c>
      <c r="J419" t="s">
        <v>16</v>
      </c>
      <c r="K419" t="s">
        <v>24</v>
      </c>
      <c r="L419" t="s">
        <v>20</v>
      </c>
      <c r="M419">
        <v>0</v>
      </c>
    </row>
    <row r="420" spans="1:13" x14ac:dyDescent="0.3">
      <c r="A420">
        <v>560</v>
      </c>
      <c r="B420" t="s">
        <v>447</v>
      </c>
      <c r="C420">
        <v>26</v>
      </c>
      <c r="D420" t="s">
        <v>27</v>
      </c>
      <c r="E420" t="s">
        <v>20</v>
      </c>
      <c r="F420">
        <v>0</v>
      </c>
      <c r="G420" t="s">
        <v>14</v>
      </c>
      <c r="H420">
        <v>23</v>
      </c>
      <c r="I420" t="s">
        <v>33</v>
      </c>
      <c r="J420" t="s">
        <v>16</v>
      </c>
      <c r="K420" t="s">
        <v>34</v>
      </c>
      <c r="L420" t="s">
        <v>20</v>
      </c>
      <c r="M420">
        <v>0</v>
      </c>
    </row>
    <row r="421" spans="1:13" x14ac:dyDescent="0.3">
      <c r="A421">
        <v>562</v>
      </c>
      <c r="B421" t="s">
        <v>448</v>
      </c>
      <c r="C421">
        <v>30</v>
      </c>
      <c r="D421" t="s">
        <v>27</v>
      </c>
      <c r="E421" t="s">
        <v>20</v>
      </c>
      <c r="F421">
        <v>0</v>
      </c>
      <c r="G421" t="s">
        <v>46</v>
      </c>
      <c r="H421">
        <v>3</v>
      </c>
      <c r="I421" t="s">
        <v>15</v>
      </c>
      <c r="J421" t="s">
        <v>23</v>
      </c>
      <c r="K421" t="s">
        <v>24</v>
      </c>
      <c r="L421" t="s">
        <v>20</v>
      </c>
      <c r="M421">
        <v>0</v>
      </c>
    </row>
    <row r="422" spans="1:13" x14ac:dyDescent="0.3">
      <c r="A422">
        <v>564</v>
      </c>
      <c r="B422" t="s">
        <v>449</v>
      </c>
      <c r="C422">
        <v>29</v>
      </c>
      <c r="D422" t="s">
        <v>27</v>
      </c>
      <c r="E422" t="s">
        <v>20</v>
      </c>
      <c r="F422">
        <v>0</v>
      </c>
      <c r="G422" t="s">
        <v>14</v>
      </c>
      <c r="H422">
        <v>3</v>
      </c>
      <c r="I422" t="s">
        <v>15</v>
      </c>
      <c r="J422" t="s">
        <v>23</v>
      </c>
      <c r="K422" t="s">
        <v>24</v>
      </c>
      <c r="L422" t="s">
        <v>20</v>
      </c>
      <c r="M422">
        <v>0</v>
      </c>
    </row>
    <row r="423" spans="1:13" x14ac:dyDescent="0.3">
      <c r="A423">
        <v>565</v>
      </c>
      <c r="B423" t="s">
        <v>450</v>
      </c>
      <c r="C423">
        <v>29</v>
      </c>
      <c r="D423" t="s">
        <v>27</v>
      </c>
      <c r="E423" t="s">
        <v>13</v>
      </c>
      <c r="F423">
        <v>1</v>
      </c>
      <c r="G423" t="s">
        <v>14</v>
      </c>
      <c r="H423">
        <v>25</v>
      </c>
      <c r="I423" t="s">
        <v>33</v>
      </c>
      <c r="J423" t="s">
        <v>16</v>
      </c>
      <c r="K423" t="s">
        <v>24</v>
      </c>
      <c r="L423" t="s">
        <v>20</v>
      </c>
      <c r="M423">
        <v>0</v>
      </c>
    </row>
    <row r="424" spans="1:13" x14ac:dyDescent="0.3">
      <c r="A424">
        <v>566</v>
      </c>
      <c r="B424" t="s">
        <v>451</v>
      </c>
      <c r="C424">
        <v>19</v>
      </c>
      <c r="D424" t="s">
        <v>45</v>
      </c>
      <c r="E424" t="s">
        <v>13</v>
      </c>
      <c r="F424">
        <v>1</v>
      </c>
      <c r="G424" t="s">
        <v>14</v>
      </c>
      <c r="H424">
        <v>2</v>
      </c>
      <c r="I424" t="s">
        <v>15</v>
      </c>
      <c r="J424" t="s">
        <v>23</v>
      </c>
      <c r="K424" t="s">
        <v>17</v>
      </c>
      <c r="L424" t="s">
        <v>20</v>
      </c>
      <c r="M424">
        <v>0</v>
      </c>
    </row>
    <row r="425" spans="1:13" x14ac:dyDescent="0.3">
      <c r="A425">
        <v>567</v>
      </c>
      <c r="B425" t="s">
        <v>452</v>
      </c>
      <c r="C425">
        <v>30</v>
      </c>
      <c r="D425" t="s">
        <v>27</v>
      </c>
      <c r="E425" t="s">
        <v>20</v>
      </c>
      <c r="F425">
        <v>0</v>
      </c>
      <c r="G425" t="s">
        <v>46</v>
      </c>
      <c r="H425">
        <v>22</v>
      </c>
      <c r="I425" t="s">
        <v>33</v>
      </c>
      <c r="J425" t="s">
        <v>16</v>
      </c>
      <c r="K425" t="s">
        <v>24</v>
      </c>
      <c r="L425" t="s">
        <v>20</v>
      </c>
      <c r="M425">
        <v>0</v>
      </c>
    </row>
    <row r="426" spans="1:13" x14ac:dyDescent="0.3">
      <c r="A426">
        <v>568</v>
      </c>
      <c r="B426" t="s">
        <v>453</v>
      </c>
      <c r="C426">
        <v>57</v>
      </c>
      <c r="D426" t="s">
        <v>31</v>
      </c>
      <c r="E426" t="s">
        <v>20</v>
      </c>
      <c r="F426">
        <v>0</v>
      </c>
      <c r="G426" t="s">
        <v>14</v>
      </c>
      <c r="H426">
        <v>29</v>
      </c>
      <c r="I426" t="s">
        <v>33</v>
      </c>
      <c r="J426" t="s">
        <v>23</v>
      </c>
      <c r="K426" t="s">
        <v>34</v>
      </c>
      <c r="L426" t="s">
        <v>20</v>
      </c>
      <c r="M426">
        <v>0</v>
      </c>
    </row>
    <row r="427" spans="1:13" x14ac:dyDescent="0.3">
      <c r="A427">
        <v>569</v>
      </c>
      <c r="B427" t="s">
        <v>454</v>
      </c>
      <c r="C427">
        <v>50</v>
      </c>
      <c r="D427" t="s">
        <v>19</v>
      </c>
      <c r="E427" t="s">
        <v>20</v>
      </c>
      <c r="F427">
        <v>0</v>
      </c>
      <c r="G427" t="s">
        <v>14</v>
      </c>
      <c r="H427">
        <v>29</v>
      </c>
      <c r="I427" t="s">
        <v>33</v>
      </c>
      <c r="J427" t="s">
        <v>23</v>
      </c>
      <c r="K427" t="s">
        <v>24</v>
      </c>
      <c r="L427" t="s">
        <v>20</v>
      </c>
      <c r="M427">
        <v>0</v>
      </c>
    </row>
    <row r="428" spans="1:13" x14ac:dyDescent="0.3">
      <c r="A428">
        <v>571</v>
      </c>
      <c r="B428" t="s">
        <v>455</v>
      </c>
      <c r="C428">
        <v>30</v>
      </c>
      <c r="D428" t="s">
        <v>27</v>
      </c>
      <c r="E428" t="s">
        <v>20</v>
      </c>
      <c r="F428">
        <v>0</v>
      </c>
      <c r="G428" t="s">
        <v>46</v>
      </c>
      <c r="H428">
        <v>2</v>
      </c>
      <c r="I428" t="s">
        <v>15</v>
      </c>
      <c r="J428" t="s">
        <v>16</v>
      </c>
      <c r="K428" t="s">
        <v>17</v>
      </c>
      <c r="L428" t="s">
        <v>20</v>
      </c>
      <c r="M428">
        <v>0</v>
      </c>
    </row>
    <row r="429" spans="1:13" x14ac:dyDescent="0.3">
      <c r="A429">
        <v>573</v>
      </c>
      <c r="B429" t="s">
        <v>456</v>
      </c>
      <c r="C429">
        <v>60</v>
      </c>
      <c r="D429" t="s">
        <v>31</v>
      </c>
      <c r="E429" t="s">
        <v>20</v>
      </c>
      <c r="F429">
        <v>0</v>
      </c>
      <c r="G429" t="s">
        <v>21</v>
      </c>
      <c r="H429">
        <v>28</v>
      </c>
      <c r="I429" t="s">
        <v>33</v>
      </c>
      <c r="J429" t="s">
        <v>16</v>
      </c>
      <c r="K429" t="s">
        <v>24</v>
      </c>
      <c r="L429" t="s">
        <v>20</v>
      </c>
      <c r="M429">
        <v>0</v>
      </c>
    </row>
    <row r="430" spans="1:13" x14ac:dyDescent="0.3">
      <c r="A430">
        <v>574</v>
      </c>
      <c r="B430" t="s">
        <v>457</v>
      </c>
      <c r="C430">
        <v>47</v>
      </c>
      <c r="D430" t="s">
        <v>19</v>
      </c>
      <c r="E430" t="s">
        <v>20</v>
      </c>
      <c r="F430">
        <v>0</v>
      </c>
      <c r="G430" t="s">
        <v>14</v>
      </c>
      <c r="H430">
        <v>2</v>
      </c>
      <c r="I430" t="s">
        <v>15</v>
      </c>
      <c r="J430" t="s">
        <v>16</v>
      </c>
      <c r="K430" t="s">
        <v>34</v>
      </c>
      <c r="L430" t="s">
        <v>20</v>
      </c>
      <c r="M430">
        <v>0</v>
      </c>
    </row>
    <row r="431" spans="1:13" x14ac:dyDescent="0.3">
      <c r="A431">
        <v>575</v>
      </c>
      <c r="B431" t="s">
        <v>458</v>
      </c>
      <c r="C431">
        <v>46</v>
      </c>
      <c r="D431" t="s">
        <v>19</v>
      </c>
      <c r="E431" t="s">
        <v>20</v>
      </c>
      <c r="F431">
        <v>0</v>
      </c>
      <c r="G431" t="s">
        <v>14</v>
      </c>
      <c r="H431">
        <v>2</v>
      </c>
      <c r="I431" t="s">
        <v>15</v>
      </c>
      <c r="J431" t="s">
        <v>23</v>
      </c>
      <c r="K431" t="s">
        <v>24</v>
      </c>
      <c r="L431" t="s">
        <v>20</v>
      </c>
      <c r="M431">
        <v>0</v>
      </c>
    </row>
    <row r="432" spans="1:13" x14ac:dyDescent="0.3">
      <c r="A432">
        <v>577</v>
      </c>
      <c r="B432" t="s">
        <v>459</v>
      </c>
      <c r="C432">
        <v>35</v>
      </c>
      <c r="D432" t="s">
        <v>27</v>
      </c>
      <c r="E432" t="s">
        <v>20</v>
      </c>
      <c r="F432">
        <v>0</v>
      </c>
      <c r="G432" t="s">
        <v>14</v>
      </c>
      <c r="H432">
        <v>22</v>
      </c>
      <c r="I432" t="s">
        <v>33</v>
      </c>
      <c r="J432" t="s">
        <v>23</v>
      </c>
      <c r="K432" t="s">
        <v>17</v>
      </c>
      <c r="L432" t="s">
        <v>20</v>
      </c>
      <c r="M432">
        <v>0</v>
      </c>
    </row>
    <row r="433" spans="1:13" x14ac:dyDescent="0.3">
      <c r="A433">
        <v>578</v>
      </c>
      <c r="B433" t="s">
        <v>460</v>
      </c>
      <c r="C433">
        <v>54</v>
      </c>
      <c r="D433" t="s">
        <v>19</v>
      </c>
      <c r="E433" t="s">
        <v>20</v>
      </c>
      <c r="F433">
        <v>0</v>
      </c>
      <c r="G433" t="s">
        <v>14</v>
      </c>
      <c r="H433">
        <v>8</v>
      </c>
      <c r="I433" t="s">
        <v>22</v>
      </c>
      <c r="J433" t="s">
        <v>16</v>
      </c>
      <c r="K433" t="s">
        <v>17</v>
      </c>
      <c r="L433" t="s">
        <v>20</v>
      </c>
      <c r="M433">
        <v>0</v>
      </c>
    </row>
    <row r="434" spans="1:13" x14ac:dyDescent="0.3">
      <c r="A434">
        <v>579</v>
      </c>
      <c r="B434" t="s">
        <v>461</v>
      </c>
      <c r="C434">
        <v>34</v>
      </c>
      <c r="D434" t="s">
        <v>27</v>
      </c>
      <c r="E434" t="s">
        <v>20</v>
      </c>
      <c r="F434">
        <v>0</v>
      </c>
      <c r="G434" t="s">
        <v>14</v>
      </c>
      <c r="H434">
        <v>2</v>
      </c>
      <c r="I434" t="s">
        <v>15</v>
      </c>
      <c r="J434" t="s">
        <v>23</v>
      </c>
      <c r="K434" t="s">
        <v>34</v>
      </c>
      <c r="L434" t="s">
        <v>20</v>
      </c>
      <c r="M434">
        <v>0</v>
      </c>
    </row>
    <row r="435" spans="1:13" x14ac:dyDescent="0.3">
      <c r="A435">
        <v>580</v>
      </c>
      <c r="B435" t="s">
        <v>462</v>
      </c>
      <c r="C435">
        <v>46</v>
      </c>
      <c r="D435" t="s">
        <v>19</v>
      </c>
      <c r="E435" t="s">
        <v>20</v>
      </c>
      <c r="F435">
        <v>0</v>
      </c>
      <c r="G435" t="s">
        <v>14</v>
      </c>
      <c r="H435">
        <v>10</v>
      </c>
      <c r="I435" t="s">
        <v>22</v>
      </c>
      <c r="J435" t="s">
        <v>16</v>
      </c>
      <c r="K435" t="s">
        <v>24</v>
      </c>
      <c r="L435" t="s">
        <v>13</v>
      </c>
      <c r="M435">
        <v>1</v>
      </c>
    </row>
    <row r="436" spans="1:13" x14ac:dyDescent="0.3">
      <c r="A436">
        <v>581</v>
      </c>
      <c r="B436" t="s">
        <v>463</v>
      </c>
      <c r="C436">
        <v>31</v>
      </c>
      <c r="D436" t="s">
        <v>27</v>
      </c>
      <c r="E436" t="s">
        <v>20</v>
      </c>
      <c r="F436">
        <v>0</v>
      </c>
      <c r="G436" t="s">
        <v>14</v>
      </c>
      <c r="H436">
        <v>9</v>
      </c>
      <c r="I436" t="s">
        <v>22</v>
      </c>
      <c r="J436" t="s">
        <v>23</v>
      </c>
      <c r="K436" t="s">
        <v>34</v>
      </c>
      <c r="L436" t="s">
        <v>20</v>
      </c>
      <c r="M436">
        <v>0</v>
      </c>
    </row>
    <row r="437" spans="1:13" x14ac:dyDescent="0.3">
      <c r="A437">
        <v>582</v>
      </c>
      <c r="B437" t="s">
        <v>464</v>
      </c>
      <c r="C437">
        <v>33</v>
      </c>
      <c r="D437" t="s">
        <v>27</v>
      </c>
      <c r="E437" t="s">
        <v>13</v>
      </c>
      <c r="F437">
        <v>1</v>
      </c>
      <c r="G437" t="s">
        <v>14</v>
      </c>
      <c r="H437">
        <v>15</v>
      </c>
      <c r="I437" t="s">
        <v>22</v>
      </c>
      <c r="J437" t="s">
        <v>23</v>
      </c>
      <c r="K437" t="s">
        <v>24</v>
      </c>
      <c r="L437" t="s">
        <v>13</v>
      </c>
      <c r="M437">
        <v>1</v>
      </c>
    </row>
    <row r="438" spans="1:13" x14ac:dyDescent="0.3">
      <c r="A438">
        <v>584</v>
      </c>
      <c r="B438" t="s">
        <v>465</v>
      </c>
      <c r="C438">
        <v>33</v>
      </c>
      <c r="D438" t="s">
        <v>27</v>
      </c>
      <c r="E438" t="s">
        <v>13</v>
      </c>
      <c r="F438">
        <v>1</v>
      </c>
      <c r="G438" t="s">
        <v>14</v>
      </c>
      <c r="H438">
        <v>10</v>
      </c>
      <c r="I438" t="s">
        <v>22</v>
      </c>
      <c r="J438" t="s">
        <v>23</v>
      </c>
      <c r="K438" t="s">
        <v>34</v>
      </c>
      <c r="L438" t="s">
        <v>20</v>
      </c>
      <c r="M438">
        <v>0</v>
      </c>
    </row>
    <row r="439" spans="1:13" x14ac:dyDescent="0.3">
      <c r="A439">
        <v>585</v>
      </c>
      <c r="B439" t="s">
        <v>466</v>
      </c>
      <c r="C439">
        <v>30</v>
      </c>
      <c r="D439" t="s">
        <v>27</v>
      </c>
      <c r="E439" t="s">
        <v>20</v>
      </c>
      <c r="F439">
        <v>0</v>
      </c>
      <c r="G439" t="s">
        <v>14</v>
      </c>
      <c r="H439">
        <v>7</v>
      </c>
      <c r="I439" t="s">
        <v>22</v>
      </c>
      <c r="J439" t="s">
        <v>23</v>
      </c>
      <c r="K439" t="s">
        <v>17</v>
      </c>
      <c r="L439" t="s">
        <v>20</v>
      </c>
      <c r="M439">
        <v>0</v>
      </c>
    </row>
    <row r="440" spans="1:13" x14ac:dyDescent="0.3">
      <c r="A440">
        <v>586</v>
      </c>
      <c r="B440" t="s">
        <v>467</v>
      </c>
      <c r="C440">
        <v>35</v>
      </c>
      <c r="D440" t="s">
        <v>27</v>
      </c>
      <c r="E440" t="s">
        <v>20</v>
      </c>
      <c r="F440">
        <v>0</v>
      </c>
      <c r="G440" t="s">
        <v>14</v>
      </c>
      <c r="H440">
        <v>16</v>
      </c>
      <c r="I440" t="s">
        <v>33</v>
      </c>
      <c r="J440" t="s">
        <v>23</v>
      </c>
      <c r="K440" t="s">
        <v>24</v>
      </c>
      <c r="L440" t="s">
        <v>13</v>
      </c>
      <c r="M440">
        <v>1</v>
      </c>
    </row>
    <row r="441" spans="1:13" x14ac:dyDescent="0.3">
      <c r="A441">
        <v>587</v>
      </c>
      <c r="B441" t="s">
        <v>468</v>
      </c>
      <c r="C441">
        <v>31</v>
      </c>
      <c r="D441" t="s">
        <v>27</v>
      </c>
      <c r="E441" t="s">
        <v>13</v>
      </c>
      <c r="F441">
        <v>1</v>
      </c>
      <c r="G441" t="s">
        <v>21</v>
      </c>
      <c r="H441">
        <v>20</v>
      </c>
      <c r="I441" t="s">
        <v>33</v>
      </c>
      <c r="J441" t="s">
        <v>23</v>
      </c>
      <c r="K441" t="s">
        <v>24</v>
      </c>
      <c r="L441" t="s">
        <v>20</v>
      </c>
      <c r="M441">
        <v>0</v>
      </c>
    </row>
    <row r="442" spans="1:13" x14ac:dyDescent="0.3">
      <c r="A442">
        <v>590</v>
      </c>
      <c r="B442" t="s">
        <v>469</v>
      </c>
      <c r="C442">
        <v>34</v>
      </c>
      <c r="D442" t="s">
        <v>27</v>
      </c>
      <c r="E442" t="s">
        <v>13</v>
      </c>
      <c r="F442">
        <v>1</v>
      </c>
      <c r="G442" t="s">
        <v>21</v>
      </c>
      <c r="H442">
        <v>23</v>
      </c>
      <c r="I442" t="s">
        <v>33</v>
      </c>
      <c r="J442" t="s">
        <v>16</v>
      </c>
      <c r="K442" t="s">
        <v>34</v>
      </c>
      <c r="L442" t="s">
        <v>13</v>
      </c>
      <c r="M442">
        <v>1</v>
      </c>
    </row>
    <row r="443" spans="1:13" x14ac:dyDescent="0.3">
      <c r="A443">
        <v>591</v>
      </c>
      <c r="B443" t="s">
        <v>470</v>
      </c>
      <c r="C443">
        <v>42</v>
      </c>
      <c r="D443" t="s">
        <v>12</v>
      </c>
      <c r="E443" t="s">
        <v>20</v>
      </c>
      <c r="F443">
        <v>0</v>
      </c>
      <c r="G443" t="s">
        <v>21</v>
      </c>
      <c r="H443">
        <v>5</v>
      </c>
      <c r="I443" t="s">
        <v>15</v>
      </c>
      <c r="J443" t="s">
        <v>23</v>
      </c>
      <c r="K443" t="s">
        <v>24</v>
      </c>
      <c r="L443" t="s">
        <v>20</v>
      </c>
      <c r="M443">
        <v>0</v>
      </c>
    </row>
    <row r="444" spans="1:13" x14ac:dyDescent="0.3">
      <c r="A444">
        <v>592</v>
      </c>
      <c r="B444" t="s">
        <v>471</v>
      </c>
      <c r="C444">
        <v>36</v>
      </c>
      <c r="D444" t="s">
        <v>12</v>
      </c>
      <c r="E444" t="s">
        <v>20</v>
      </c>
      <c r="F444">
        <v>0</v>
      </c>
      <c r="G444" t="s">
        <v>46</v>
      </c>
      <c r="H444">
        <v>10</v>
      </c>
      <c r="I444" t="s">
        <v>22</v>
      </c>
      <c r="J444" t="s">
        <v>23</v>
      </c>
      <c r="K444" t="s">
        <v>17</v>
      </c>
      <c r="L444" t="s">
        <v>20</v>
      </c>
      <c r="M444">
        <v>0</v>
      </c>
    </row>
    <row r="445" spans="1:13" x14ac:dyDescent="0.3">
      <c r="A445">
        <v>593</v>
      </c>
      <c r="B445" t="s">
        <v>472</v>
      </c>
      <c r="C445">
        <v>22</v>
      </c>
      <c r="D445" t="s">
        <v>45</v>
      </c>
      <c r="E445" t="s">
        <v>13</v>
      </c>
      <c r="F445">
        <v>1</v>
      </c>
      <c r="G445" t="s">
        <v>21</v>
      </c>
      <c r="H445">
        <v>4</v>
      </c>
      <c r="I445" t="s">
        <v>15</v>
      </c>
      <c r="J445" t="s">
        <v>23</v>
      </c>
      <c r="K445" t="s">
        <v>17</v>
      </c>
      <c r="L445" t="s">
        <v>20</v>
      </c>
      <c r="M445">
        <v>0</v>
      </c>
    </row>
    <row r="446" spans="1:13" x14ac:dyDescent="0.3">
      <c r="A446">
        <v>595</v>
      </c>
      <c r="B446" t="s">
        <v>473</v>
      </c>
      <c r="C446">
        <v>48</v>
      </c>
      <c r="D446" t="s">
        <v>19</v>
      </c>
      <c r="E446" t="s">
        <v>20</v>
      </c>
      <c r="F446">
        <v>0</v>
      </c>
      <c r="G446" t="s">
        <v>14</v>
      </c>
      <c r="H446">
        <v>2</v>
      </c>
      <c r="I446" t="s">
        <v>15</v>
      </c>
      <c r="J446" t="s">
        <v>16</v>
      </c>
      <c r="K446" t="s">
        <v>24</v>
      </c>
      <c r="L446" t="s">
        <v>20</v>
      </c>
      <c r="M446">
        <v>0</v>
      </c>
    </row>
    <row r="447" spans="1:13" x14ac:dyDescent="0.3">
      <c r="A447">
        <v>597</v>
      </c>
      <c r="B447" t="s">
        <v>474</v>
      </c>
      <c r="C447">
        <v>55</v>
      </c>
      <c r="D447" t="s">
        <v>19</v>
      </c>
      <c r="E447" t="s">
        <v>20</v>
      </c>
      <c r="F447">
        <v>0</v>
      </c>
      <c r="G447" t="s">
        <v>14</v>
      </c>
      <c r="H447">
        <v>18</v>
      </c>
      <c r="I447" t="s">
        <v>33</v>
      </c>
      <c r="J447" t="s">
        <v>16</v>
      </c>
      <c r="K447" t="s">
        <v>17</v>
      </c>
      <c r="L447" t="s">
        <v>20</v>
      </c>
      <c r="M447">
        <v>0</v>
      </c>
    </row>
    <row r="448" spans="1:13" x14ac:dyDescent="0.3">
      <c r="A448">
        <v>599</v>
      </c>
      <c r="B448" t="s">
        <v>475</v>
      </c>
      <c r="C448">
        <v>41</v>
      </c>
      <c r="D448" t="s">
        <v>12</v>
      </c>
      <c r="E448" t="s">
        <v>20</v>
      </c>
      <c r="F448">
        <v>0</v>
      </c>
      <c r="G448" t="s">
        <v>46</v>
      </c>
      <c r="H448">
        <v>10</v>
      </c>
      <c r="I448" t="s">
        <v>22</v>
      </c>
      <c r="J448" t="s">
        <v>23</v>
      </c>
      <c r="K448" t="s">
        <v>17</v>
      </c>
      <c r="L448" t="s">
        <v>20</v>
      </c>
      <c r="M448">
        <v>0</v>
      </c>
    </row>
    <row r="449" spans="1:13" x14ac:dyDescent="0.3">
      <c r="A449">
        <v>600</v>
      </c>
      <c r="B449" t="s">
        <v>476</v>
      </c>
      <c r="C449">
        <v>35</v>
      </c>
      <c r="D449" t="s">
        <v>27</v>
      </c>
      <c r="E449" t="s">
        <v>20</v>
      </c>
      <c r="F449">
        <v>0</v>
      </c>
      <c r="G449" t="s">
        <v>14</v>
      </c>
      <c r="H449">
        <v>1</v>
      </c>
      <c r="I449" t="s">
        <v>15</v>
      </c>
      <c r="J449" t="s">
        <v>23</v>
      </c>
      <c r="K449" t="s">
        <v>24</v>
      </c>
      <c r="L449" t="s">
        <v>20</v>
      </c>
      <c r="M449">
        <v>0</v>
      </c>
    </row>
    <row r="450" spans="1:13" x14ac:dyDescent="0.3">
      <c r="A450">
        <v>601</v>
      </c>
      <c r="B450" t="s">
        <v>477</v>
      </c>
      <c r="C450">
        <v>40</v>
      </c>
      <c r="D450" t="s">
        <v>12</v>
      </c>
      <c r="E450" t="s">
        <v>20</v>
      </c>
      <c r="F450">
        <v>0</v>
      </c>
      <c r="G450" t="s">
        <v>14</v>
      </c>
      <c r="H450">
        <v>6</v>
      </c>
      <c r="I450" t="s">
        <v>22</v>
      </c>
      <c r="J450" t="s">
        <v>16</v>
      </c>
      <c r="K450" t="s">
        <v>17</v>
      </c>
      <c r="L450" t="s">
        <v>20</v>
      </c>
      <c r="M450">
        <v>0</v>
      </c>
    </row>
    <row r="451" spans="1:13" x14ac:dyDescent="0.3">
      <c r="A451">
        <v>602</v>
      </c>
      <c r="B451" t="s">
        <v>478</v>
      </c>
      <c r="C451">
        <v>39</v>
      </c>
      <c r="D451" t="s">
        <v>12</v>
      </c>
      <c r="E451" t="s">
        <v>20</v>
      </c>
      <c r="F451">
        <v>0</v>
      </c>
      <c r="G451" t="s">
        <v>21</v>
      </c>
      <c r="H451">
        <v>8</v>
      </c>
      <c r="I451" t="s">
        <v>22</v>
      </c>
      <c r="J451" t="s">
        <v>16</v>
      </c>
      <c r="K451" t="s">
        <v>24</v>
      </c>
      <c r="L451" t="s">
        <v>20</v>
      </c>
      <c r="M451">
        <v>0</v>
      </c>
    </row>
    <row r="452" spans="1:13" x14ac:dyDescent="0.3">
      <c r="A452">
        <v>604</v>
      </c>
      <c r="B452" t="s">
        <v>479</v>
      </c>
      <c r="C452">
        <v>31</v>
      </c>
      <c r="D452" t="s">
        <v>27</v>
      </c>
      <c r="E452" t="s">
        <v>20</v>
      </c>
      <c r="F452">
        <v>0</v>
      </c>
      <c r="G452" t="s">
        <v>14</v>
      </c>
      <c r="H452">
        <v>2</v>
      </c>
      <c r="I452" t="s">
        <v>15</v>
      </c>
      <c r="J452" t="s">
        <v>23</v>
      </c>
      <c r="K452" t="s">
        <v>17</v>
      </c>
      <c r="L452" t="s">
        <v>13</v>
      </c>
      <c r="M452">
        <v>1</v>
      </c>
    </row>
    <row r="453" spans="1:13" x14ac:dyDescent="0.3">
      <c r="A453">
        <v>605</v>
      </c>
      <c r="B453" t="s">
        <v>480</v>
      </c>
      <c r="C453">
        <v>42</v>
      </c>
      <c r="D453" t="s">
        <v>12</v>
      </c>
      <c r="E453" t="s">
        <v>20</v>
      </c>
      <c r="F453">
        <v>0</v>
      </c>
      <c r="G453" t="s">
        <v>14</v>
      </c>
      <c r="H453">
        <v>24</v>
      </c>
      <c r="I453" t="s">
        <v>33</v>
      </c>
      <c r="J453" t="s">
        <v>23</v>
      </c>
      <c r="K453" t="s">
        <v>24</v>
      </c>
      <c r="L453" t="s">
        <v>13</v>
      </c>
      <c r="M453">
        <v>1</v>
      </c>
    </row>
    <row r="454" spans="1:13" x14ac:dyDescent="0.3">
      <c r="A454">
        <v>606</v>
      </c>
      <c r="B454" t="s">
        <v>481</v>
      </c>
      <c r="C454">
        <v>45</v>
      </c>
      <c r="D454" t="s">
        <v>12</v>
      </c>
      <c r="E454" t="s">
        <v>20</v>
      </c>
      <c r="F454">
        <v>0</v>
      </c>
      <c r="G454" t="s">
        <v>14</v>
      </c>
      <c r="H454">
        <v>2</v>
      </c>
      <c r="I454" t="s">
        <v>15</v>
      </c>
      <c r="J454" t="s">
        <v>23</v>
      </c>
      <c r="K454" t="s">
        <v>24</v>
      </c>
      <c r="L454" t="s">
        <v>20</v>
      </c>
      <c r="M454">
        <v>0</v>
      </c>
    </row>
    <row r="455" spans="1:13" x14ac:dyDescent="0.3">
      <c r="A455">
        <v>608</v>
      </c>
      <c r="B455" t="s">
        <v>482</v>
      </c>
      <c r="C455">
        <v>26</v>
      </c>
      <c r="D455" t="s">
        <v>27</v>
      </c>
      <c r="E455" t="s">
        <v>13</v>
      </c>
      <c r="F455">
        <v>1</v>
      </c>
      <c r="G455" t="s">
        <v>21</v>
      </c>
      <c r="H455">
        <v>17</v>
      </c>
      <c r="I455" t="s">
        <v>33</v>
      </c>
      <c r="J455" t="s">
        <v>16</v>
      </c>
      <c r="K455" t="s">
        <v>34</v>
      </c>
      <c r="L455" t="s">
        <v>13</v>
      </c>
      <c r="M455">
        <v>1</v>
      </c>
    </row>
    <row r="456" spans="1:13" x14ac:dyDescent="0.3">
      <c r="A456">
        <v>611</v>
      </c>
      <c r="B456" t="s">
        <v>483</v>
      </c>
      <c r="C456">
        <v>29</v>
      </c>
      <c r="D456" t="s">
        <v>27</v>
      </c>
      <c r="E456" t="s">
        <v>20</v>
      </c>
      <c r="F456">
        <v>0</v>
      </c>
      <c r="G456" t="s">
        <v>14</v>
      </c>
      <c r="H456">
        <v>19</v>
      </c>
      <c r="I456" t="s">
        <v>33</v>
      </c>
      <c r="J456" t="s">
        <v>23</v>
      </c>
      <c r="K456" t="s">
        <v>34</v>
      </c>
      <c r="L456" t="s">
        <v>20</v>
      </c>
      <c r="M456">
        <v>0</v>
      </c>
    </row>
    <row r="457" spans="1:13" x14ac:dyDescent="0.3">
      <c r="A457">
        <v>612</v>
      </c>
      <c r="B457" t="s">
        <v>484</v>
      </c>
      <c r="C457">
        <v>33</v>
      </c>
      <c r="D457" t="s">
        <v>27</v>
      </c>
      <c r="E457" t="s">
        <v>20</v>
      </c>
      <c r="F457">
        <v>0</v>
      </c>
      <c r="G457" t="s">
        <v>14</v>
      </c>
      <c r="H457">
        <v>1</v>
      </c>
      <c r="I457" t="s">
        <v>15</v>
      </c>
      <c r="J457" t="s">
        <v>16</v>
      </c>
      <c r="K457" t="s">
        <v>34</v>
      </c>
      <c r="L457" t="s">
        <v>20</v>
      </c>
      <c r="M457">
        <v>0</v>
      </c>
    </row>
    <row r="458" spans="1:13" x14ac:dyDescent="0.3">
      <c r="A458">
        <v>613</v>
      </c>
      <c r="B458" t="s">
        <v>485</v>
      </c>
      <c r="C458">
        <v>31</v>
      </c>
      <c r="D458" t="s">
        <v>27</v>
      </c>
      <c r="E458" t="s">
        <v>20</v>
      </c>
      <c r="F458">
        <v>0</v>
      </c>
      <c r="G458" t="s">
        <v>14</v>
      </c>
      <c r="H458">
        <v>7</v>
      </c>
      <c r="I458" t="s">
        <v>22</v>
      </c>
      <c r="J458" t="s">
        <v>23</v>
      </c>
      <c r="K458" t="s">
        <v>34</v>
      </c>
      <c r="L458" t="s">
        <v>20</v>
      </c>
      <c r="M458">
        <v>0</v>
      </c>
    </row>
    <row r="459" spans="1:13" x14ac:dyDescent="0.3">
      <c r="A459">
        <v>614</v>
      </c>
      <c r="B459" t="s">
        <v>486</v>
      </c>
      <c r="C459">
        <v>18</v>
      </c>
      <c r="D459" t="s">
        <v>45</v>
      </c>
      <c r="E459" t="s">
        <v>13</v>
      </c>
      <c r="F459">
        <v>1</v>
      </c>
      <c r="G459" t="s">
        <v>21</v>
      </c>
      <c r="H459">
        <v>5</v>
      </c>
      <c r="I459" t="s">
        <v>15</v>
      </c>
      <c r="J459" t="s">
        <v>23</v>
      </c>
      <c r="K459" t="s">
        <v>17</v>
      </c>
      <c r="L459" t="s">
        <v>13</v>
      </c>
      <c r="M459">
        <v>1</v>
      </c>
    </row>
    <row r="460" spans="1:13" x14ac:dyDescent="0.3">
      <c r="A460">
        <v>615</v>
      </c>
      <c r="B460" t="s">
        <v>487</v>
      </c>
      <c r="C460">
        <v>40</v>
      </c>
      <c r="D460" t="s">
        <v>12</v>
      </c>
      <c r="E460" t="s">
        <v>20</v>
      </c>
      <c r="F460">
        <v>0</v>
      </c>
      <c r="G460" t="s">
        <v>46</v>
      </c>
      <c r="H460">
        <v>28</v>
      </c>
      <c r="I460" t="s">
        <v>33</v>
      </c>
      <c r="J460" t="s">
        <v>23</v>
      </c>
      <c r="K460" t="s">
        <v>34</v>
      </c>
      <c r="L460" t="s">
        <v>20</v>
      </c>
      <c r="M460">
        <v>0</v>
      </c>
    </row>
    <row r="461" spans="1:13" x14ac:dyDescent="0.3">
      <c r="A461">
        <v>616</v>
      </c>
      <c r="B461" t="s">
        <v>488</v>
      </c>
      <c r="C461">
        <v>41</v>
      </c>
      <c r="D461" t="s">
        <v>12</v>
      </c>
      <c r="E461" t="s">
        <v>20</v>
      </c>
      <c r="F461">
        <v>0</v>
      </c>
      <c r="G461" t="s">
        <v>46</v>
      </c>
      <c r="H461">
        <v>2</v>
      </c>
      <c r="I461" t="s">
        <v>15</v>
      </c>
      <c r="J461" t="s">
        <v>16</v>
      </c>
      <c r="K461" t="s">
        <v>17</v>
      </c>
      <c r="L461" t="s">
        <v>13</v>
      </c>
      <c r="M461">
        <v>1</v>
      </c>
    </row>
    <row r="462" spans="1:13" x14ac:dyDescent="0.3">
      <c r="A462">
        <v>618</v>
      </c>
      <c r="B462" t="s">
        <v>489</v>
      </c>
      <c r="C462">
        <v>26</v>
      </c>
      <c r="D462" t="s">
        <v>27</v>
      </c>
      <c r="E462" t="s">
        <v>20</v>
      </c>
      <c r="F462">
        <v>0</v>
      </c>
      <c r="G462" t="s">
        <v>14</v>
      </c>
      <c r="H462">
        <v>29</v>
      </c>
      <c r="I462" t="s">
        <v>33</v>
      </c>
      <c r="J462" t="s">
        <v>23</v>
      </c>
      <c r="K462" t="s">
        <v>34</v>
      </c>
      <c r="L462" t="s">
        <v>20</v>
      </c>
      <c r="M462">
        <v>0</v>
      </c>
    </row>
    <row r="463" spans="1:13" x14ac:dyDescent="0.3">
      <c r="A463">
        <v>620</v>
      </c>
      <c r="B463" t="s">
        <v>490</v>
      </c>
      <c r="C463">
        <v>35</v>
      </c>
      <c r="D463" t="s">
        <v>27</v>
      </c>
      <c r="E463" t="s">
        <v>20</v>
      </c>
      <c r="F463">
        <v>0</v>
      </c>
      <c r="G463" t="s">
        <v>14</v>
      </c>
      <c r="H463">
        <v>1</v>
      </c>
      <c r="I463" t="s">
        <v>15</v>
      </c>
      <c r="J463" t="s">
        <v>16</v>
      </c>
      <c r="K463" t="s">
        <v>17</v>
      </c>
      <c r="L463" t="s">
        <v>20</v>
      </c>
      <c r="M463">
        <v>0</v>
      </c>
    </row>
    <row r="464" spans="1:13" x14ac:dyDescent="0.3">
      <c r="A464">
        <v>621</v>
      </c>
      <c r="B464" t="s">
        <v>491</v>
      </c>
      <c r="C464">
        <v>34</v>
      </c>
      <c r="D464" t="s">
        <v>27</v>
      </c>
      <c r="E464" t="s">
        <v>20</v>
      </c>
      <c r="F464">
        <v>0</v>
      </c>
      <c r="G464" t="s">
        <v>14</v>
      </c>
      <c r="H464">
        <v>21</v>
      </c>
      <c r="I464" t="s">
        <v>33</v>
      </c>
      <c r="J464" t="s">
        <v>23</v>
      </c>
      <c r="K464" t="s">
        <v>17</v>
      </c>
      <c r="L464" t="s">
        <v>20</v>
      </c>
      <c r="M464">
        <v>0</v>
      </c>
    </row>
    <row r="465" spans="1:13" x14ac:dyDescent="0.3">
      <c r="A465">
        <v>622</v>
      </c>
      <c r="B465" t="s">
        <v>492</v>
      </c>
      <c r="C465">
        <v>26</v>
      </c>
      <c r="D465" t="s">
        <v>27</v>
      </c>
      <c r="E465" t="s">
        <v>13</v>
      </c>
      <c r="F465">
        <v>1</v>
      </c>
      <c r="G465" t="s">
        <v>14</v>
      </c>
      <c r="H465">
        <v>24</v>
      </c>
      <c r="I465" t="s">
        <v>33</v>
      </c>
      <c r="J465" t="s">
        <v>23</v>
      </c>
      <c r="K465" t="s">
        <v>17</v>
      </c>
      <c r="L465" t="s">
        <v>13</v>
      </c>
      <c r="M465">
        <v>1</v>
      </c>
    </row>
    <row r="466" spans="1:13" x14ac:dyDescent="0.3">
      <c r="A466">
        <v>623</v>
      </c>
      <c r="B466" t="s">
        <v>493</v>
      </c>
      <c r="C466">
        <v>37</v>
      </c>
      <c r="D466" t="s">
        <v>12</v>
      </c>
      <c r="E466" t="s">
        <v>20</v>
      </c>
      <c r="F466">
        <v>0</v>
      </c>
      <c r="G466" t="s">
        <v>14</v>
      </c>
      <c r="H466">
        <v>1</v>
      </c>
      <c r="I466" t="s">
        <v>15</v>
      </c>
      <c r="J466" t="s">
        <v>16</v>
      </c>
      <c r="K466" t="s">
        <v>17</v>
      </c>
      <c r="L466" t="s">
        <v>20</v>
      </c>
      <c r="M466">
        <v>0</v>
      </c>
    </row>
    <row r="467" spans="1:13" x14ac:dyDescent="0.3">
      <c r="A467">
        <v>624</v>
      </c>
      <c r="B467" t="s">
        <v>494</v>
      </c>
      <c r="C467">
        <v>46</v>
      </c>
      <c r="D467" t="s">
        <v>19</v>
      </c>
      <c r="E467" t="s">
        <v>20</v>
      </c>
      <c r="F467">
        <v>0</v>
      </c>
      <c r="G467" t="s">
        <v>21</v>
      </c>
      <c r="H467">
        <v>18</v>
      </c>
      <c r="I467" t="s">
        <v>33</v>
      </c>
      <c r="J467" t="s">
        <v>16</v>
      </c>
      <c r="K467" t="s">
        <v>24</v>
      </c>
      <c r="L467" t="s">
        <v>20</v>
      </c>
      <c r="M467">
        <v>0</v>
      </c>
    </row>
    <row r="468" spans="1:13" x14ac:dyDescent="0.3">
      <c r="A468">
        <v>625</v>
      </c>
      <c r="B468" t="s">
        <v>495</v>
      </c>
      <c r="C468">
        <v>41</v>
      </c>
      <c r="D468" t="s">
        <v>12</v>
      </c>
      <c r="E468" t="s">
        <v>20</v>
      </c>
      <c r="F468">
        <v>0</v>
      </c>
      <c r="G468" t="s">
        <v>14</v>
      </c>
      <c r="H468">
        <v>2</v>
      </c>
      <c r="I468" t="s">
        <v>15</v>
      </c>
      <c r="J468" t="s">
        <v>16</v>
      </c>
      <c r="K468" t="s">
        <v>24</v>
      </c>
      <c r="L468" t="s">
        <v>20</v>
      </c>
      <c r="M468">
        <v>0</v>
      </c>
    </row>
    <row r="469" spans="1:13" x14ac:dyDescent="0.3">
      <c r="A469">
        <v>626</v>
      </c>
      <c r="B469" t="s">
        <v>496</v>
      </c>
      <c r="C469">
        <v>37</v>
      </c>
      <c r="D469" t="s">
        <v>12</v>
      </c>
      <c r="E469" t="s">
        <v>20</v>
      </c>
      <c r="F469">
        <v>0</v>
      </c>
      <c r="G469" t="s">
        <v>46</v>
      </c>
      <c r="H469">
        <v>9</v>
      </c>
      <c r="I469" t="s">
        <v>22</v>
      </c>
      <c r="J469" t="s">
        <v>23</v>
      </c>
      <c r="K469" t="s">
        <v>34</v>
      </c>
      <c r="L469" t="s">
        <v>20</v>
      </c>
      <c r="M469">
        <v>0</v>
      </c>
    </row>
    <row r="470" spans="1:13" x14ac:dyDescent="0.3">
      <c r="A470">
        <v>630</v>
      </c>
      <c r="B470" t="s">
        <v>497</v>
      </c>
      <c r="C470">
        <v>52</v>
      </c>
      <c r="D470" t="s">
        <v>19</v>
      </c>
      <c r="E470" t="s">
        <v>20</v>
      </c>
      <c r="F470">
        <v>0</v>
      </c>
      <c r="G470" t="s">
        <v>14</v>
      </c>
      <c r="H470">
        <v>6</v>
      </c>
      <c r="I470" t="s">
        <v>22</v>
      </c>
      <c r="J470" t="s">
        <v>23</v>
      </c>
      <c r="K470" t="s">
        <v>34</v>
      </c>
      <c r="L470" t="s">
        <v>13</v>
      </c>
      <c r="M470">
        <v>1</v>
      </c>
    </row>
    <row r="471" spans="1:13" x14ac:dyDescent="0.3">
      <c r="A471">
        <v>631</v>
      </c>
      <c r="B471" t="s">
        <v>498</v>
      </c>
      <c r="C471">
        <v>32</v>
      </c>
      <c r="D471" t="s">
        <v>27</v>
      </c>
      <c r="E471" t="s">
        <v>13</v>
      </c>
      <c r="F471">
        <v>1</v>
      </c>
      <c r="G471" t="s">
        <v>46</v>
      </c>
      <c r="H471">
        <v>11</v>
      </c>
      <c r="I471" t="s">
        <v>22</v>
      </c>
      <c r="J471" t="s">
        <v>23</v>
      </c>
      <c r="K471" t="s">
        <v>24</v>
      </c>
      <c r="L471" t="s">
        <v>20</v>
      </c>
      <c r="M471">
        <v>0</v>
      </c>
    </row>
    <row r="472" spans="1:13" x14ac:dyDescent="0.3">
      <c r="A472">
        <v>632</v>
      </c>
      <c r="B472" t="s">
        <v>499</v>
      </c>
      <c r="C472">
        <v>24</v>
      </c>
      <c r="D472" t="s">
        <v>45</v>
      </c>
      <c r="E472" t="s">
        <v>20</v>
      </c>
      <c r="F472">
        <v>0</v>
      </c>
      <c r="G472" t="s">
        <v>21</v>
      </c>
      <c r="H472">
        <v>24</v>
      </c>
      <c r="I472" t="s">
        <v>33</v>
      </c>
      <c r="J472" t="s">
        <v>23</v>
      </c>
      <c r="K472" t="s">
        <v>24</v>
      </c>
      <c r="L472" t="s">
        <v>20</v>
      </c>
      <c r="M472">
        <v>0</v>
      </c>
    </row>
    <row r="473" spans="1:13" x14ac:dyDescent="0.3">
      <c r="A473">
        <v>634</v>
      </c>
      <c r="B473" t="s">
        <v>500</v>
      </c>
      <c r="C473">
        <v>38</v>
      </c>
      <c r="D473" t="s">
        <v>12</v>
      </c>
      <c r="E473" t="s">
        <v>20</v>
      </c>
      <c r="F473">
        <v>0</v>
      </c>
      <c r="G473" t="s">
        <v>14</v>
      </c>
      <c r="H473">
        <v>10</v>
      </c>
      <c r="I473" t="s">
        <v>22</v>
      </c>
      <c r="J473" t="s">
        <v>16</v>
      </c>
      <c r="K473" t="s">
        <v>24</v>
      </c>
      <c r="L473" t="s">
        <v>20</v>
      </c>
      <c r="M473">
        <v>0</v>
      </c>
    </row>
    <row r="474" spans="1:13" x14ac:dyDescent="0.3">
      <c r="A474">
        <v>635</v>
      </c>
      <c r="B474" t="s">
        <v>501</v>
      </c>
      <c r="C474">
        <v>37</v>
      </c>
      <c r="D474" t="s">
        <v>12</v>
      </c>
      <c r="E474" t="s">
        <v>20</v>
      </c>
      <c r="F474">
        <v>0</v>
      </c>
      <c r="G474" t="s">
        <v>14</v>
      </c>
      <c r="H474">
        <v>1</v>
      </c>
      <c r="I474" t="s">
        <v>15</v>
      </c>
      <c r="J474" t="s">
        <v>16</v>
      </c>
      <c r="K474" t="s">
        <v>24</v>
      </c>
      <c r="L474" t="s">
        <v>20</v>
      </c>
      <c r="M474">
        <v>0</v>
      </c>
    </row>
    <row r="475" spans="1:13" x14ac:dyDescent="0.3">
      <c r="A475">
        <v>638</v>
      </c>
      <c r="B475" t="s">
        <v>502</v>
      </c>
      <c r="C475">
        <v>49</v>
      </c>
      <c r="D475" t="s">
        <v>19</v>
      </c>
      <c r="E475" t="s">
        <v>20</v>
      </c>
      <c r="F475">
        <v>0</v>
      </c>
      <c r="G475" t="s">
        <v>14</v>
      </c>
      <c r="H475">
        <v>18</v>
      </c>
      <c r="I475" t="s">
        <v>33</v>
      </c>
      <c r="J475" t="s">
        <v>23</v>
      </c>
      <c r="K475" t="s">
        <v>34</v>
      </c>
      <c r="L475" t="s">
        <v>13</v>
      </c>
      <c r="M475">
        <v>1</v>
      </c>
    </row>
    <row r="476" spans="1:13" x14ac:dyDescent="0.3">
      <c r="A476">
        <v>639</v>
      </c>
      <c r="B476" t="s">
        <v>503</v>
      </c>
      <c r="C476">
        <v>24</v>
      </c>
      <c r="D476" t="s">
        <v>45</v>
      </c>
      <c r="E476" t="s">
        <v>20</v>
      </c>
      <c r="F476">
        <v>0</v>
      </c>
      <c r="G476" t="s">
        <v>14</v>
      </c>
      <c r="H476">
        <v>23</v>
      </c>
      <c r="I476" t="s">
        <v>33</v>
      </c>
      <c r="J476" t="s">
        <v>23</v>
      </c>
      <c r="K476" t="s">
        <v>24</v>
      </c>
      <c r="L476" t="s">
        <v>13</v>
      </c>
      <c r="M476">
        <v>1</v>
      </c>
    </row>
    <row r="477" spans="1:13" x14ac:dyDescent="0.3">
      <c r="A477">
        <v>641</v>
      </c>
      <c r="B477" t="s">
        <v>504</v>
      </c>
      <c r="C477">
        <v>26</v>
      </c>
      <c r="D477" t="s">
        <v>27</v>
      </c>
      <c r="E477" t="s">
        <v>20</v>
      </c>
      <c r="F477">
        <v>0</v>
      </c>
      <c r="G477" t="s">
        <v>14</v>
      </c>
      <c r="H477">
        <v>28</v>
      </c>
      <c r="I477" t="s">
        <v>33</v>
      </c>
      <c r="J477" t="s">
        <v>23</v>
      </c>
      <c r="K477" t="s">
        <v>24</v>
      </c>
      <c r="L477" t="s">
        <v>20</v>
      </c>
      <c r="M477">
        <v>0</v>
      </c>
    </row>
    <row r="478" spans="1:13" x14ac:dyDescent="0.3">
      <c r="A478">
        <v>643</v>
      </c>
      <c r="B478" t="s">
        <v>505</v>
      </c>
      <c r="C478">
        <v>24</v>
      </c>
      <c r="D478" t="s">
        <v>45</v>
      </c>
      <c r="E478" t="s">
        <v>20</v>
      </c>
      <c r="F478">
        <v>0</v>
      </c>
      <c r="G478" t="s">
        <v>14</v>
      </c>
      <c r="H478">
        <v>17</v>
      </c>
      <c r="I478" t="s">
        <v>33</v>
      </c>
      <c r="J478" t="s">
        <v>23</v>
      </c>
      <c r="K478" t="s">
        <v>24</v>
      </c>
      <c r="L478" t="s">
        <v>20</v>
      </c>
      <c r="M478">
        <v>0</v>
      </c>
    </row>
    <row r="479" spans="1:13" x14ac:dyDescent="0.3">
      <c r="A479">
        <v>644</v>
      </c>
      <c r="B479" t="s">
        <v>506</v>
      </c>
      <c r="C479">
        <v>50</v>
      </c>
      <c r="D479" t="s">
        <v>19</v>
      </c>
      <c r="E479" t="s">
        <v>20</v>
      </c>
      <c r="F479">
        <v>0</v>
      </c>
      <c r="G479" t="s">
        <v>21</v>
      </c>
      <c r="H479">
        <v>3</v>
      </c>
      <c r="I479" t="s">
        <v>15</v>
      </c>
      <c r="J479" t="s">
        <v>23</v>
      </c>
      <c r="K479" t="s">
        <v>24</v>
      </c>
      <c r="L479" t="s">
        <v>20</v>
      </c>
      <c r="M479">
        <v>0</v>
      </c>
    </row>
    <row r="480" spans="1:13" x14ac:dyDescent="0.3">
      <c r="A480">
        <v>645</v>
      </c>
      <c r="B480" t="s">
        <v>507</v>
      </c>
      <c r="C480">
        <v>25</v>
      </c>
      <c r="D480" t="s">
        <v>45</v>
      </c>
      <c r="E480" t="s">
        <v>20</v>
      </c>
      <c r="F480">
        <v>0</v>
      </c>
      <c r="G480" t="s">
        <v>14</v>
      </c>
      <c r="H480">
        <v>13</v>
      </c>
      <c r="I480" t="s">
        <v>22</v>
      </c>
      <c r="J480" t="s">
        <v>23</v>
      </c>
      <c r="K480" t="s">
        <v>24</v>
      </c>
      <c r="L480" t="s">
        <v>20</v>
      </c>
      <c r="M480">
        <v>0</v>
      </c>
    </row>
    <row r="481" spans="1:13" x14ac:dyDescent="0.3">
      <c r="A481">
        <v>647</v>
      </c>
      <c r="B481" t="s">
        <v>508</v>
      </c>
      <c r="C481">
        <v>24</v>
      </c>
      <c r="D481" t="s">
        <v>45</v>
      </c>
      <c r="E481" t="s">
        <v>13</v>
      </c>
      <c r="F481">
        <v>1</v>
      </c>
      <c r="G481" t="s">
        <v>21</v>
      </c>
      <c r="H481">
        <v>7</v>
      </c>
      <c r="I481" t="s">
        <v>22</v>
      </c>
      <c r="J481" t="s">
        <v>16</v>
      </c>
      <c r="K481" t="s">
        <v>24</v>
      </c>
      <c r="L481" t="s">
        <v>13</v>
      </c>
      <c r="M481">
        <v>1</v>
      </c>
    </row>
    <row r="482" spans="1:13" x14ac:dyDescent="0.3">
      <c r="A482">
        <v>648</v>
      </c>
      <c r="B482" t="s">
        <v>509</v>
      </c>
      <c r="C482">
        <v>30</v>
      </c>
      <c r="D482" t="s">
        <v>27</v>
      </c>
      <c r="E482" t="s">
        <v>13</v>
      </c>
      <c r="F482">
        <v>1</v>
      </c>
      <c r="G482" t="s">
        <v>21</v>
      </c>
      <c r="H482">
        <v>12</v>
      </c>
      <c r="I482" t="s">
        <v>22</v>
      </c>
      <c r="J482" t="s">
        <v>23</v>
      </c>
      <c r="K482" t="s">
        <v>24</v>
      </c>
      <c r="L482" t="s">
        <v>20</v>
      </c>
      <c r="M482">
        <v>0</v>
      </c>
    </row>
    <row r="483" spans="1:13" x14ac:dyDescent="0.3">
      <c r="A483">
        <v>649</v>
      </c>
      <c r="B483" t="s">
        <v>510</v>
      </c>
      <c r="C483">
        <v>34</v>
      </c>
      <c r="D483" t="s">
        <v>27</v>
      </c>
      <c r="E483" t="s">
        <v>20</v>
      </c>
      <c r="F483">
        <v>0</v>
      </c>
      <c r="G483" t="s">
        <v>14</v>
      </c>
      <c r="H483">
        <v>1</v>
      </c>
      <c r="I483" t="s">
        <v>15</v>
      </c>
      <c r="J483" t="s">
        <v>23</v>
      </c>
      <c r="K483" t="s">
        <v>24</v>
      </c>
      <c r="L483" t="s">
        <v>13</v>
      </c>
      <c r="M483">
        <v>1</v>
      </c>
    </row>
    <row r="484" spans="1:13" x14ac:dyDescent="0.3">
      <c r="A484">
        <v>650</v>
      </c>
      <c r="B484" t="s">
        <v>511</v>
      </c>
      <c r="C484">
        <v>31</v>
      </c>
      <c r="D484" t="s">
        <v>27</v>
      </c>
      <c r="E484" t="s">
        <v>13</v>
      </c>
      <c r="F484">
        <v>1</v>
      </c>
      <c r="G484" t="s">
        <v>14</v>
      </c>
      <c r="H484">
        <v>13</v>
      </c>
      <c r="I484" t="s">
        <v>22</v>
      </c>
      <c r="J484" t="s">
        <v>23</v>
      </c>
      <c r="K484" t="s">
        <v>34</v>
      </c>
      <c r="L484" t="s">
        <v>20</v>
      </c>
      <c r="M484">
        <v>0</v>
      </c>
    </row>
    <row r="485" spans="1:13" x14ac:dyDescent="0.3">
      <c r="A485">
        <v>652</v>
      </c>
      <c r="B485" t="s">
        <v>512</v>
      </c>
      <c r="C485">
        <v>35</v>
      </c>
      <c r="D485" t="s">
        <v>27</v>
      </c>
      <c r="E485" t="s">
        <v>20</v>
      </c>
      <c r="F485">
        <v>0</v>
      </c>
      <c r="G485" t="s">
        <v>14</v>
      </c>
      <c r="H485">
        <v>25</v>
      </c>
      <c r="I485" t="s">
        <v>33</v>
      </c>
      <c r="J485" t="s">
        <v>23</v>
      </c>
      <c r="K485" t="s">
        <v>17</v>
      </c>
      <c r="L485" t="s">
        <v>20</v>
      </c>
      <c r="M485">
        <v>0</v>
      </c>
    </row>
    <row r="486" spans="1:13" x14ac:dyDescent="0.3">
      <c r="A486">
        <v>653</v>
      </c>
      <c r="B486" t="s">
        <v>513</v>
      </c>
      <c r="C486">
        <v>31</v>
      </c>
      <c r="D486" t="s">
        <v>27</v>
      </c>
      <c r="E486" t="s">
        <v>20</v>
      </c>
      <c r="F486">
        <v>0</v>
      </c>
      <c r="G486" t="s">
        <v>14</v>
      </c>
      <c r="H486">
        <v>6</v>
      </c>
      <c r="I486" t="s">
        <v>22</v>
      </c>
      <c r="J486" t="s">
        <v>23</v>
      </c>
      <c r="K486" t="s">
        <v>34</v>
      </c>
      <c r="L486" t="s">
        <v>20</v>
      </c>
      <c r="M486">
        <v>0</v>
      </c>
    </row>
    <row r="487" spans="1:13" x14ac:dyDescent="0.3">
      <c r="A487">
        <v>655</v>
      </c>
      <c r="B487" t="s">
        <v>514</v>
      </c>
      <c r="C487">
        <v>27</v>
      </c>
      <c r="D487" t="s">
        <v>27</v>
      </c>
      <c r="E487" t="s">
        <v>20</v>
      </c>
      <c r="F487">
        <v>0</v>
      </c>
      <c r="G487" t="s">
        <v>14</v>
      </c>
      <c r="H487">
        <v>6</v>
      </c>
      <c r="I487" t="s">
        <v>22</v>
      </c>
      <c r="J487" t="s">
        <v>16</v>
      </c>
      <c r="K487" t="s">
        <v>34</v>
      </c>
      <c r="L487" t="s">
        <v>20</v>
      </c>
      <c r="M487">
        <v>0</v>
      </c>
    </row>
    <row r="488" spans="1:13" x14ac:dyDescent="0.3">
      <c r="A488">
        <v>656</v>
      </c>
      <c r="B488" t="s">
        <v>515</v>
      </c>
      <c r="C488">
        <v>37</v>
      </c>
      <c r="D488" t="s">
        <v>12</v>
      </c>
      <c r="E488" t="s">
        <v>20</v>
      </c>
      <c r="F488">
        <v>0</v>
      </c>
      <c r="G488" t="s">
        <v>14</v>
      </c>
      <c r="H488">
        <v>2</v>
      </c>
      <c r="I488" t="s">
        <v>15</v>
      </c>
      <c r="J488" t="s">
        <v>23</v>
      </c>
      <c r="K488" t="s">
        <v>24</v>
      </c>
      <c r="L488" t="s">
        <v>13</v>
      </c>
      <c r="M488">
        <v>1</v>
      </c>
    </row>
    <row r="489" spans="1:13" x14ac:dyDescent="0.3">
      <c r="A489">
        <v>657</v>
      </c>
      <c r="B489" t="s">
        <v>516</v>
      </c>
      <c r="C489">
        <v>20</v>
      </c>
      <c r="D489" t="s">
        <v>45</v>
      </c>
      <c r="E489" t="s">
        <v>20</v>
      </c>
      <c r="F489">
        <v>0</v>
      </c>
      <c r="G489" t="s">
        <v>14</v>
      </c>
      <c r="H489">
        <v>1</v>
      </c>
      <c r="I489" t="s">
        <v>15</v>
      </c>
      <c r="J489" t="s">
        <v>16</v>
      </c>
      <c r="K489" t="s">
        <v>17</v>
      </c>
      <c r="L489" t="s">
        <v>20</v>
      </c>
      <c r="M489">
        <v>0</v>
      </c>
    </row>
    <row r="490" spans="1:13" x14ac:dyDescent="0.3">
      <c r="A490">
        <v>659</v>
      </c>
      <c r="B490" t="s">
        <v>517</v>
      </c>
      <c r="C490">
        <v>42</v>
      </c>
      <c r="D490" t="s">
        <v>12</v>
      </c>
      <c r="E490" t="s">
        <v>20</v>
      </c>
      <c r="F490">
        <v>0</v>
      </c>
      <c r="G490" t="s">
        <v>14</v>
      </c>
      <c r="H490">
        <v>2</v>
      </c>
      <c r="I490" t="s">
        <v>15</v>
      </c>
      <c r="J490" t="s">
        <v>16</v>
      </c>
      <c r="K490" t="s">
        <v>24</v>
      </c>
      <c r="L490" t="s">
        <v>20</v>
      </c>
      <c r="M490">
        <v>0</v>
      </c>
    </row>
    <row r="491" spans="1:13" x14ac:dyDescent="0.3">
      <c r="A491">
        <v>661</v>
      </c>
      <c r="B491" t="s">
        <v>518</v>
      </c>
      <c r="C491">
        <v>43</v>
      </c>
      <c r="D491" t="s">
        <v>12</v>
      </c>
      <c r="E491" t="s">
        <v>20</v>
      </c>
      <c r="F491">
        <v>0</v>
      </c>
      <c r="G491" t="s">
        <v>14</v>
      </c>
      <c r="H491">
        <v>6</v>
      </c>
      <c r="I491" t="s">
        <v>22</v>
      </c>
      <c r="J491" t="s">
        <v>23</v>
      </c>
      <c r="K491" t="s">
        <v>34</v>
      </c>
      <c r="L491" t="s">
        <v>13</v>
      </c>
      <c r="M491">
        <v>1</v>
      </c>
    </row>
    <row r="492" spans="1:13" x14ac:dyDescent="0.3">
      <c r="A492">
        <v>662</v>
      </c>
      <c r="B492" t="s">
        <v>519</v>
      </c>
      <c r="C492">
        <v>38</v>
      </c>
      <c r="D492" t="s">
        <v>12</v>
      </c>
      <c r="E492" t="s">
        <v>20</v>
      </c>
      <c r="F492">
        <v>0</v>
      </c>
      <c r="G492" t="s">
        <v>14</v>
      </c>
      <c r="H492">
        <v>1</v>
      </c>
      <c r="I492" t="s">
        <v>15</v>
      </c>
      <c r="J492" t="s">
        <v>16</v>
      </c>
      <c r="K492" t="s">
        <v>17</v>
      </c>
      <c r="L492" t="s">
        <v>20</v>
      </c>
      <c r="M492">
        <v>0</v>
      </c>
    </row>
    <row r="493" spans="1:13" x14ac:dyDescent="0.3">
      <c r="A493">
        <v>663</v>
      </c>
      <c r="B493" t="s">
        <v>520</v>
      </c>
      <c r="C493">
        <v>43</v>
      </c>
      <c r="D493" t="s">
        <v>12</v>
      </c>
      <c r="E493" t="s">
        <v>20</v>
      </c>
      <c r="F493">
        <v>0</v>
      </c>
      <c r="G493" t="s">
        <v>21</v>
      </c>
      <c r="H493">
        <v>9</v>
      </c>
      <c r="I493" t="s">
        <v>22</v>
      </c>
      <c r="J493" t="s">
        <v>23</v>
      </c>
      <c r="K493" t="s">
        <v>34</v>
      </c>
      <c r="L493" t="s">
        <v>13</v>
      </c>
      <c r="M493">
        <v>1</v>
      </c>
    </row>
    <row r="494" spans="1:13" x14ac:dyDescent="0.3">
      <c r="A494">
        <v>664</v>
      </c>
      <c r="B494" t="s">
        <v>521</v>
      </c>
      <c r="C494">
        <v>48</v>
      </c>
      <c r="D494" t="s">
        <v>19</v>
      </c>
      <c r="E494" t="s">
        <v>20</v>
      </c>
      <c r="F494">
        <v>0</v>
      </c>
      <c r="G494" t="s">
        <v>14</v>
      </c>
      <c r="H494">
        <v>1</v>
      </c>
      <c r="I494" t="s">
        <v>15</v>
      </c>
      <c r="J494" t="s">
        <v>16</v>
      </c>
      <c r="K494" t="s">
        <v>24</v>
      </c>
      <c r="L494" t="s">
        <v>20</v>
      </c>
      <c r="M494">
        <v>0</v>
      </c>
    </row>
    <row r="495" spans="1:13" x14ac:dyDescent="0.3">
      <c r="A495">
        <v>665</v>
      </c>
      <c r="B495" t="s">
        <v>522</v>
      </c>
      <c r="C495">
        <v>44</v>
      </c>
      <c r="D495" t="s">
        <v>12</v>
      </c>
      <c r="E495" t="s">
        <v>20</v>
      </c>
      <c r="F495">
        <v>0</v>
      </c>
      <c r="G495" t="s">
        <v>14</v>
      </c>
      <c r="H495">
        <v>1</v>
      </c>
      <c r="I495" t="s">
        <v>15</v>
      </c>
      <c r="J495" t="s">
        <v>16</v>
      </c>
      <c r="K495" t="s">
        <v>17</v>
      </c>
      <c r="L495" t="s">
        <v>20</v>
      </c>
      <c r="M495">
        <v>0</v>
      </c>
    </row>
    <row r="496" spans="1:13" x14ac:dyDescent="0.3">
      <c r="A496">
        <v>666</v>
      </c>
      <c r="B496" t="s">
        <v>523</v>
      </c>
      <c r="C496">
        <v>34</v>
      </c>
      <c r="D496" t="s">
        <v>27</v>
      </c>
      <c r="E496" t="s">
        <v>20</v>
      </c>
      <c r="F496">
        <v>0</v>
      </c>
      <c r="G496" t="s">
        <v>14</v>
      </c>
      <c r="H496">
        <v>14</v>
      </c>
      <c r="I496" t="s">
        <v>22</v>
      </c>
      <c r="J496" t="s">
        <v>16</v>
      </c>
      <c r="K496" t="s">
        <v>34</v>
      </c>
      <c r="L496" t="s">
        <v>13</v>
      </c>
      <c r="M496">
        <v>1</v>
      </c>
    </row>
    <row r="497" spans="1:13" x14ac:dyDescent="0.3">
      <c r="A497">
        <v>667</v>
      </c>
      <c r="B497" t="s">
        <v>524</v>
      </c>
      <c r="C497">
        <v>27</v>
      </c>
      <c r="D497" t="s">
        <v>27</v>
      </c>
      <c r="E497" t="s">
        <v>13</v>
      </c>
      <c r="F497">
        <v>1</v>
      </c>
      <c r="G497" t="s">
        <v>14</v>
      </c>
      <c r="H497">
        <v>2</v>
      </c>
      <c r="I497" t="s">
        <v>15</v>
      </c>
      <c r="J497" t="s">
        <v>23</v>
      </c>
      <c r="K497" t="s">
        <v>34</v>
      </c>
      <c r="L497" t="s">
        <v>20</v>
      </c>
      <c r="M497">
        <v>0</v>
      </c>
    </row>
    <row r="498" spans="1:13" x14ac:dyDescent="0.3">
      <c r="A498">
        <v>669</v>
      </c>
      <c r="B498" t="s">
        <v>525</v>
      </c>
      <c r="C498">
        <v>21</v>
      </c>
      <c r="D498" t="s">
        <v>45</v>
      </c>
      <c r="E498" t="s">
        <v>20</v>
      </c>
      <c r="F498">
        <v>0</v>
      </c>
      <c r="G498" t="s">
        <v>14</v>
      </c>
      <c r="H498">
        <v>22</v>
      </c>
      <c r="I498" t="s">
        <v>33</v>
      </c>
      <c r="J498" t="s">
        <v>23</v>
      </c>
      <c r="K498" t="s">
        <v>17</v>
      </c>
      <c r="L498" t="s">
        <v>20</v>
      </c>
      <c r="M498">
        <v>0</v>
      </c>
    </row>
    <row r="499" spans="1:13" x14ac:dyDescent="0.3">
      <c r="A499">
        <v>671</v>
      </c>
      <c r="B499" t="s">
        <v>526</v>
      </c>
      <c r="C499">
        <v>44</v>
      </c>
      <c r="D499" t="s">
        <v>12</v>
      </c>
      <c r="E499" t="s">
        <v>20</v>
      </c>
      <c r="F499">
        <v>0</v>
      </c>
      <c r="G499" t="s">
        <v>14</v>
      </c>
      <c r="H499">
        <v>3</v>
      </c>
      <c r="I499" t="s">
        <v>15</v>
      </c>
      <c r="J499" t="s">
        <v>23</v>
      </c>
      <c r="K499" t="s">
        <v>24</v>
      </c>
      <c r="L499" t="s">
        <v>13</v>
      </c>
      <c r="M499">
        <v>1</v>
      </c>
    </row>
    <row r="500" spans="1:13" x14ac:dyDescent="0.3">
      <c r="A500">
        <v>675</v>
      </c>
      <c r="B500" t="s">
        <v>527</v>
      </c>
      <c r="C500">
        <v>22</v>
      </c>
      <c r="D500" t="s">
        <v>45</v>
      </c>
      <c r="E500" t="s">
        <v>20</v>
      </c>
      <c r="F500">
        <v>0</v>
      </c>
      <c r="G500" t="s">
        <v>14</v>
      </c>
      <c r="H500">
        <v>6</v>
      </c>
      <c r="I500" t="s">
        <v>22</v>
      </c>
      <c r="J500" t="s">
        <v>23</v>
      </c>
      <c r="K500" t="s">
        <v>24</v>
      </c>
      <c r="L500" t="s">
        <v>20</v>
      </c>
      <c r="M500">
        <v>0</v>
      </c>
    </row>
    <row r="501" spans="1:13" x14ac:dyDescent="0.3">
      <c r="A501">
        <v>677</v>
      </c>
      <c r="B501" t="s">
        <v>528</v>
      </c>
      <c r="C501">
        <v>33</v>
      </c>
      <c r="D501" t="s">
        <v>27</v>
      </c>
      <c r="E501" t="s">
        <v>20</v>
      </c>
      <c r="F501">
        <v>0</v>
      </c>
      <c r="G501" t="s">
        <v>14</v>
      </c>
      <c r="H501">
        <v>8</v>
      </c>
      <c r="I501" t="s">
        <v>22</v>
      </c>
      <c r="J501" t="s">
        <v>23</v>
      </c>
      <c r="K501" t="s">
        <v>34</v>
      </c>
      <c r="L501" t="s">
        <v>20</v>
      </c>
      <c r="M501">
        <v>0</v>
      </c>
    </row>
    <row r="502" spans="1:13" x14ac:dyDescent="0.3">
      <c r="A502">
        <v>679</v>
      </c>
      <c r="B502" t="s">
        <v>529</v>
      </c>
      <c r="C502">
        <v>32</v>
      </c>
      <c r="D502" t="s">
        <v>27</v>
      </c>
      <c r="E502" t="s">
        <v>20</v>
      </c>
      <c r="F502">
        <v>0</v>
      </c>
      <c r="G502" t="s">
        <v>14</v>
      </c>
      <c r="H502">
        <v>9</v>
      </c>
      <c r="I502" t="s">
        <v>22</v>
      </c>
      <c r="J502" t="s">
        <v>16</v>
      </c>
      <c r="K502" t="s">
        <v>24</v>
      </c>
      <c r="L502" t="s">
        <v>13</v>
      </c>
      <c r="M502">
        <v>1</v>
      </c>
    </row>
    <row r="503" spans="1:13" x14ac:dyDescent="0.3">
      <c r="A503">
        <v>680</v>
      </c>
      <c r="B503" t="s">
        <v>530</v>
      </c>
      <c r="C503">
        <v>30</v>
      </c>
      <c r="D503" t="s">
        <v>27</v>
      </c>
      <c r="E503" t="s">
        <v>20</v>
      </c>
      <c r="F503">
        <v>0</v>
      </c>
      <c r="G503" t="s">
        <v>21</v>
      </c>
      <c r="H503">
        <v>3</v>
      </c>
      <c r="I503" t="s">
        <v>15</v>
      </c>
      <c r="J503" t="s">
        <v>16</v>
      </c>
      <c r="K503" t="s">
        <v>34</v>
      </c>
      <c r="L503" t="s">
        <v>20</v>
      </c>
      <c r="M503">
        <v>0</v>
      </c>
    </row>
    <row r="504" spans="1:13" x14ac:dyDescent="0.3">
      <c r="A504">
        <v>682</v>
      </c>
      <c r="B504" t="s">
        <v>531</v>
      </c>
      <c r="C504">
        <v>53</v>
      </c>
      <c r="D504" t="s">
        <v>19</v>
      </c>
      <c r="E504" t="s">
        <v>20</v>
      </c>
      <c r="F504">
        <v>0</v>
      </c>
      <c r="G504" t="s">
        <v>14</v>
      </c>
      <c r="H504">
        <v>1</v>
      </c>
      <c r="I504" t="s">
        <v>15</v>
      </c>
      <c r="J504" t="s">
        <v>16</v>
      </c>
      <c r="K504" t="s">
        <v>17</v>
      </c>
      <c r="L504" t="s">
        <v>20</v>
      </c>
      <c r="M504">
        <v>0</v>
      </c>
    </row>
    <row r="505" spans="1:13" x14ac:dyDescent="0.3">
      <c r="A505">
        <v>683</v>
      </c>
      <c r="B505" t="s">
        <v>532</v>
      </c>
      <c r="C505">
        <v>34</v>
      </c>
      <c r="D505" t="s">
        <v>27</v>
      </c>
      <c r="E505" t="s">
        <v>20</v>
      </c>
      <c r="F505">
        <v>0</v>
      </c>
      <c r="G505" t="s">
        <v>14</v>
      </c>
      <c r="H505">
        <v>1</v>
      </c>
      <c r="I505" t="s">
        <v>15</v>
      </c>
      <c r="J505" t="s">
        <v>23</v>
      </c>
      <c r="K505" t="s">
        <v>24</v>
      </c>
      <c r="L505" t="s">
        <v>20</v>
      </c>
      <c r="M505">
        <v>0</v>
      </c>
    </row>
    <row r="506" spans="1:13" x14ac:dyDescent="0.3">
      <c r="A506">
        <v>684</v>
      </c>
      <c r="B506" t="s">
        <v>533</v>
      </c>
      <c r="C506">
        <v>45</v>
      </c>
      <c r="D506" t="s">
        <v>12</v>
      </c>
      <c r="E506" t="s">
        <v>13</v>
      </c>
      <c r="F506">
        <v>1</v>
      </c>
      <c r="G506" t="s">
        <v>21</v>
      </c>
      <c r="H506">
        <v>26</v>
      </c>
      <c r="I506" t="s">
        <v>33</v>
      </c>
      <c r="J506" t="s">
        <v>16</v>
      </c>
      <c r="K506" t="s">
        <v>24</v>
      </c>
      <c r="L506" t="s">
        <v>20</v>
      </c>
      <c r="M506">
        <v>0</v>
      </c>
    </row>
    <row r="507" spans="1:13" x14ac:dyDescent="0.3">
      <c r="A507">
        <v>686</v>
      </c>
      <c r="B507" t="s">
        <v>534</v>
      </c>
      <c r="C507">
        <v>26</v>
      </c>
      <c r="D507" t="s">
        <v>27</v>
      </c>
      <c r="E507" t="s">
        <v>20</v>
      </c>
      <c r="F507">
        <v>0</v>
      </c>
      <c r="G507" t="s">
        <v>14</v>
      </c>
      <c r="H507">
        <v>6</v>
      </c>
      <c r="I507" t="s">
        <v>22</v>
      </c>
      <c r="J507" t="s">
        <v>16</v>
      </c>
      <c r="K507" t="s">
        <v>24</v>
      </c>
      <c r="L507" t="s">
        <v>13</v>
      </c>
      <c r="M507">
        <v>1</v>
      </c>
    </row>
    <row r="508" spans="1:13" x14ac:dyDescent="0.3">
      <c r="A508">
        <v>689</v>
      </c>
      <c r="B508" t="s">
        <v>535</v>
      </c>
      <c r="C508">
        <v>37</v>
      </c>
      <c r="D508" t="s">
        <v>12</v>
      </c>
      <c r="E508" t="s">
        <v>20</v>
      </c>
      <c r="F508">
        <v>0</v>
      </c>
      <c r="G508" t="s">
        <v>14</v>
      </c>
      <c r="H508">
        <v>3</v>
      </c>
      <c r="I508" t="s">
        <v>15</v>
      </c>
      <c r="J508" t="s">
        <v>23</v>
      </c>
      <c r="K508" t="s">
        <v>24</v>
      </c>
      <c r="L508" t="s">
        <v>20</v>
      </c>
      <c r="M508">
        <v>0</v>
      </c>
    </row>
    <row r="509" spans="1:13" x14ac:dyDescent="0.3">
      <c r="A509">
        <v>690</v>
      </c>
      <c r="B509" t="s">
        <v>536</v>
      </c>
      <c r="C509">
        <v>29</v>
      </c>
      <c r="D509" t="s">
        <v>27</v>
      </c>
      <c r="E509" t="s">
        <v>20</v>
      </c>
      <c r="F509">
        <v>0</v>
      </c>
      <c r="G509" t="s">
        <v>14</v>
      </c>
      <c r="H509">
        <v>3</v>
      </c>
      <c r="I509" t="s">
        <v>15</v>
      </c>
      <c r="J509" t="s">
        <v>16</v>
      </c>
      <c r="K509" t="s">
        <v>24</v>
      </c>
      <c r="L509" t="s">
        <v>20</v>
      </c>
      <c r="M509">
        <v>0</v>
      </c>
    </row>
    <row r="510" spans="1:13" x14ac:dyDescent="0.3">
      <c r="A510">
        <v>691</v>
      </c>
      <c r="B510" t="s">
        <v>537</v>
      </c>
      <c r="C510">
        <v>35</v>
      </c>
      <c r="D510" t="s">
        <v>27</v>
      </c>
      <c r="E510" t="s">
        <v>20</v>
      </c>
      <c r="F510">
        <v>0</v>
      </c>
      <c r="G510" t="s">
        <v>14</v>
      </c>
      <c r="H510">
        <v>6</v>
      </c>
      <c r="I510" t="s">
        <v>22</v>
      </c>
      <c r="J510" t="s">
        <v>23</v>
      </c>
      <c r="K510" t="s">
        <v>17</v>
      </c>
      <c r="L510" t="s">
        <v>20</v>
      </c>
      <c r="M510">
        <v>0</v>
      </c>
    </row>
    <row r="511" spans="1:13" x14ac:dyDescent="0.3">
      <c r="A511">
        <v>692</v>
      </c>
      <c r="B511" t="s">
        <v>538</v>
      </c>
      <c r="C511">
        <v>33</v>
      </c>
      <c r="D511" t="s">
        <v>27</v>
      </c>
      <c r="E511" t="s">
        <v>20</v>
      </c>
      <c r="F511">
        <v>0</v>
      </c>
      <c r="G511" t="s">
        <v>21</v>
      </c>
      <c r="H511">
        <v>6</v>
      </c>
      <c r="I511" t="s">
        <v>22</v>
      </c>
      <c r="J511" t="s">
        <v>23</v>
      </c>
      <c r="K511" t="s">
        <v>34</v>
      </c>
      <c r="L511" t="s">
        <v>20</v>
      </c>
      <c r="M511">
        <v>0</v>
      </c>
    </row>
    <row r="512" spans="1:13" x14ac:dyDescent="0.3">
      <c r="A512">
        <v>698</v>
      </c>
      <c r="B512" t="s">
        <v>539</v>
      </c>
      <c r="C512">
        <v>54</v>
      </c>
      <c r="D512" t="s">
        <v>19</v>
      </c>
      <c r="E512" t="s">
        <v>20</v>
      </c>
      <c r="F512">
        <v>0</v>
      </c>
      <c r="G512" t="s">
        <v>14</v>
      </c>
      <c r="H512">
        <v>19</v>
      </c>
      <c r="I512" t="s">
        <v>33</v>
      </c>
      <c r="J512" t="s">
        <v>23</v>
      </c>
      <c r="K512" t="s">
        <v>24</v>
      </c>
      <c r="L512" t="s">
        <v>20</v>
      </c>
      <c r="M512">
        <v>0</v>
      </c>
    </row>
    <row r="513" spans="1:13" x14ac:dyDescent="0.3">
      <c r="A513">
        <v>699</v>
      </c>
      <c r="B513" t="s">
        <v>540</v>
      </c>
      <c r="C513">
        <v>36</v>
      </c>
      <c r="D513" t="s">
        <v>12</v>
      </c>
      <c r="E513" t="s">
        <v>20</v>
      </c>
      <c r="F513">
        <v>0</v>
      </c>
      <c r="G513" t="s">
        <v>14</v>
      </c>
      <c r="H513">
        <v>9</v>
      </c>
      <c r="I513" t="s">
        <v>22</v>
      </c>
      <c r="J513" t="s">
        <v>23</v>
      </c>
      <c r="K513" t="s">
        <v>34</v>
      </c>
      <c r="L513" t="s">
        <v>13</v>
      </c>
      <c r="M513">
        <v>1</v>
      </c>
    </row>
    <row r="514" spans="1:13" x14ac:dyDescent="0.3">
      <c r="A514">
        <v>700</v>
      </c>
      <c r="B514" t="s">
        <v>541</v>
      </c>
      <c r="C514">
        <v>27</v>
      </c>
      <c r="D514" t="s">
        <v>27</v>
      </c>
      <c r="E514" t="s">
        <v>20</v>
      </c>
      <c r="F514">
        <v>0</v>
      </c>
      <c r="G514" t="s">
        <v>14</v>
      </c>
      <c r="H514">
        <v>3</v>
      </c>
      <c r="I514" t="s">
        <v>15</v>
      </c>
      <c r="J514" t="s">
        <v>23</v>
      </c>
      <c r="K514" t="s">
        <v>17</v>
      </c>
      <c r="L514" t="s">
        <v>20</v>
      </c>
      <c r="M514">
        <v>0</v>
      </c>
    </row>
    <row r="515" spans="1:13" x14ac:dyDescent="0.3">
      <c r="A515">
        <v>701</v>
      </c>
      <c r="B515" t="s">
        <v>542</v>
      </c>
      <c r="C515">
        <v>20</v>
      </c>
      <c r="D515" t="s">
        <v>45</v>
      </c>
      <c r="E515" t="s">
        <v>13</v>
      </c>
      <c r="F515">
        <v>1</v>
      </c>
      <c r="G515" t="s">
        <v>14</v>
      </c>
      <c r="H515">
        <v>10</v>
      </c>
      <c r="I515" t="s">
        <v>22</v>
      </c>
      <c r="J515" t="s">
        <v>23</v>
      </c>
      <c r="K515" t="s">
        <v>17</v>
      </c>
      <c r="L515" t="s">
        <v>13</v>
      </c>
      <c r="M515">
        <v>1</v>
      </c>
    </row>
    <row r="516" spans="1:13" x14ac:dyDescent="0.3">
      <c r="A516">
        <v>702</v>
      </c>
      <c r="B516" t="s">
        <v>543</v>
      </c>
      <c r="C516">
        <v>33</v>
      </c>
      <c r="D516" t="s">
        <v>27</v>
      </c>
      <c r="E516" t="s">
        <v>13</v>
      </c>
      <c r="F516">
        <v>1</v>
      </c>
      <c r="G516" t="s">
        <v>21</v>
      </c>
      <c r="H516">
        <v>3</v>
      </c>
      <c r="I516" t="s">
        <v>15</v>
      </c>
      <c r="J516" t="s">
        <v>23</v>
      </c>
      <c r="K516" t="s">
        <v>17</v>
      </c>
      <c r="L516" t="s">
        <v>13</v>
      </c>
      <c r="M516">
        <v>1</v>
      </c>
    </row>
    <row r="517" spans="1:13" x14ac:dyDescent="0.3">
      <c r="A517">
        <v>704</v>
      </c>
      <c r="B517" t="s">
        <v>544</v>
      </c>
      <c r="C517">
        <v>35</v>
      </c>
      <c r="D517" t="s">
        <v>27</v>
      </c>
      <c r="E517" t="s">
        <v>20</v>
      </c>
      <c r="F517">
        <v>0</v>
      </c>
      <c r="G517" t="s">
        <v>46</v>
      </c>
      <c r="H517">
        <v>3</v>
      </c>
      <c r="I517" t="s">
        <v>15</v>
      </c>
      <c r="J517" t="s">
        <v>23</v>
      </c>
      <c r="K517" t="s">
        <v>24</v>
      </c>
      <c r="L517" t="s">
        <v>20</v>
      </c>
      <c r="M517">
        <v>0</v>
      </c>
    </row>
    <row r="518" spans="1:13" x14ac:dyDescent="0.3">
      <c r="A518">
        <v>705</v>
      </c>
      <c r="B518" t="s">
        <v>545</v>
      </c>
      <c r="C518">
        <v>23</v>
      </c>
      <c r="D518" t="s">
        <v>45</v>
      </c>
      <c r="E518" t="s">
        <v>20</v>
      </c>
      <c r="F518">
        <v>0</v>
      </c>
      <c r="G518" t="s">
        <v>14</v>
      </c>
      <c r="H518">
        <v>4</v>
      </c>
      <c r="I518" t="s">
        <v>15</v>
      </c>
      <c r="J518" t="s">
        <v>23</v>
      </c>
      <c r="K518" t="s">
        <v>24</v>
      </c>
      <c r="L518" t="s">
        <v>20</v>
      </c>
      <c r="M518">
        <v>0</v>
      </c>
    </row>
    <row r="519" spans="1:13" x14ac:dyDescent="0.3">
      <c r="A519">
        <v>707</v>
      </c>
      <c r="B519" t="s">
        <v>546</v>
      </c>
      <c r="C519">
        <v>25</v>
      </c>
      <c r="D519" t="s">
        <v>45</v>
      </c>
      <c r="E519" t="s">
        <v>20</v>
      </c>
      <c r="F519">
        <v>0</v>
      </c>
      <c r="G519" t="s">
        <v>14</v>
      </c>
      <c r="H519">
        <v>8</v>
      </c>
      <c r="I519" t="s">
        <v>22</v>
      </c>
      <c r="J519" t="s">
        <v>23</v>
      </c>
      <c r="K519" t="s">
        <v>24</v>
      </c>
      <c r="L519" t="s">
        <v>20</v>
      </c>
      <c r="M519">
        <v>0</v>
      </c>
    </row>
    <row r="520" spans="1:13" x14ac:dyDescent="0.3">
      <c r="A520">
        <v>709</v>
      </c>
      <c r="B520" t="s">
        <v>547</v>
      </c>
      <c r="C520">
        <v>38</v>
      </c>
      <c r="D520" t="s">
        <v>12</v>
      </c>
      <c r="E520" t="s">
        <v>20</v>
      </c>
      <c r="F520">
        <v>0</v>
      </c>
      <c r="G520" t="s">
        <v>14</v>
      </c>
      <c r="H520">
        <v>7</v>
      </c>
      <c r="I520" t="s">
        <v>22</v>
      </c>
      <c r="J520" t="s">
        <v>16</v>
      </c>
      <c r="K520" t="s">
        <v>17</v>
      </c>
      <c r="L520" t="s">
        <v>20</v>
      </c>
      <c r="M520">
        <v>0</v>
      </c>
    </row>
    <row r="521" spans="1:13" x14ac:dyDescent="0.3">
      <c r="A521">
        <v>710</v>
      </c>
      <c r="B521" t="s">
        <v>548</v>
      </c>
      <c r="C521">
        <v>29</v>
      </c>
      <c r="D521" t="s">
        <v>27</v>
      </c>
      <c r="E521" t="s">
        <v>20</v>
      </c>
      <c r="F521">
        <v>0</v>
      </c>
      <c r="G521" t="s">
        <v>21</v>
      </c>
      <c r="H521">
        <v>1</v>
      </c>
      <c r="I521" t="s">
        <v>15</v>
      </c>
      <c r="J521" t="s">
        <v>23</v>
      </c>
      <c r="K521" t="s">
        <v>34</v>
      </c>
      <c r="L521" t="s">
        <v>20</v>
      </c>
      <c r="M521">
        <v>0</v>
      </c>
    </row>
    <row r="522" spans="1:13" x14ac:dyDescent="0.3">
      <c r="A522">
        <v>712</v>
      </c>
      <c r="B522" t="s">
        <v>549</v>
      </c>
      <c r="C522">
        <v>48</v>
      </c>
      <c r="D522" t="s">
        <v>19</v>
      </c>
      <c r="E522" t="s">
        <v>20</v>
      </c>
      <c r="F522">
        <v>0</v>
      </c>
      <c r="G522" t="s">
        <v>14</v>
      </c>
      <c r="H522">
        <v>2</v>
      </c>
      <c r="I522" t="s">
        <v>15</v>
      </c>
      <c r="J522" t="s">
        <v>23</v>
      </c>
      <c r="K522" t="s">
        <v>24</v>
      </c>
      <c r="L522" t="s">
        <v>20</v>
      </c>
      <c r="M522">
        <v>0</v>
      </c>
    </row>
    <row r="523" spans="1:13" x14ac:dyDescent="0.3">
      <c r="A523">
        <v>714</v>
      </c>
      <c r="B523" t="s">
        <v>550</v>
      </c>
      <c r="C523">
        <v>27</v>
      </c>
      <c r="D523" t="s">
        <v>27</v>
      </c>
      <c r="E523" t="s">
        <v>20</v>
      </c>
      <c r="F523">
        <v>0</v>
      </c>
      <c r="G523" t="s">
        <v>21</v>
      </c>
      <c r="H523">
        <v>3</v>
      </c>
      <c r="I523" t="s">
        <v>15</v>
      </c>
      <c r="J523" t="s">
        <v>16</v>
      </c>
      <c r="K523" t="s">
        <v>34</v>
      </c>
      <c r="L523" t="s">
        <v>13</v>
      </c>
      <c r="M523">
        <v>1</v>
      </c>
    </row>
    <row r="524" spans="1:13" x14ac:dyDescent="0.3">
      <c r="A524">
        <v>715</v>
      </c>
      <c r="B524" t="s">
        <v>551</v>
      </c>
      <c r="C524">
        <v>37</v>
      </c>
      <c r="D524" t="s">
        <v>12</v>
      </c>
      <c r="E524" t="s">
        <v>20</v>
      </c>
      <c r="F524">
        <v>0</v>
      </c>
      <c r="G524" t="s">
        <v>14</v>
      </c>
      <c r="H524">
        <v>10</v>
      </c>
      <c r="I524" t="s">
        <v>22</v>
      </c>
      <c r="J524" t="s">
        <v>23</v>
      </c>
      <c r="K524" t="s">
        <v>17</v>
      </c>
      <c r="L524" t="s">
        <v>20</v>
      </c>
      <c r="M524">
        <v>0</v>
      </c>
    </row>
    <row r="525" spans="1:13" x14ac:dyDescent="0.3">
      <c r="A525">
        <v>716</v>
      </c>
      <c r="B525" t="s">
        <v>552</v>
      </c>
      <c r="C525">
        <v>50</v>
      </c>
      <c r="D525" t="s">
        <v>19</v>
      </c>
      <c r="E525" t="s">
        <v>20</v>
      </c>
      <c r="F525">
        <v>0</v>
      </c>
      <c r="G525" t="s">
        <v>14</v>
      </c>
      <c r="H525">
        <v>28</v>
      </c>
      <c r="I525" t="s">
        <v>33</v>
      </c>
      <c r="J525" t="s">
        <v>23</v>
      </c>
      <c r="K525" t="s">
        <v>24</v>
      </c>
      <c r="L525" t="s">
        <v>13</v>
      </c>
      <c r="M525">
        <v>1</v>
      </c>
    </row>
    <row r="526" spans="1:13" x14ac:dyDescent="0.3">
      <c r="A526">
        <v>717</v>
      </c>
      <c r="B526" t="s">
        <v>553</v>
      </c>
      <c r="C526">
        <v>34</v>
      </c>
      <c r="D526" t="s">
        <v>27</v>
      </c>
      <c r="E526" t="s">
        <v>20</v>
      </c>
      <c r="F526">
        <v>0</v>
      </c>
      <c r="G526" t="s">
        <v>14</v>
      </c>
      <c r="H526">
        <v>9</v>
      </c>
      <c r="I526" t="s">
        <v>22</v>
      </c>
      <c r="J526" t="s">
        <v>16</v>
      </c>
      <c r="K526" t="s">
        <v>17</v>
      </c>
      <c r="L526" t="s">
        <v>20</v>
      </c>
      <c r="M526">
        <v>0</v>
      </c>
    </row>
    <row r="527" spans="1:13" x14ac:dyDescent="0.3">
      <c r="A527">
        <v>720</v>
      </c>
      <c r="B527" t="s">
        <v>554</v>
      </c>
      <c r="C527">
        <v>24</v>
      </c>
      <c r="D527" t="s">
        <v>45</v>
      </c>
      <c r="E527" t="s">
        <v>13</v>
      </c>
      <c r="F527">
        <v>1</v>
      </c>
      <c r="G527" t="s">
        <v>14</v>
      </c>
      <c r="H527">
        <v>3</v>
      </c>
      <c r="I527" t="s">
        <v>15</v>
      </c>
      <c r="J527" t="s">
        <v>16</v>
      </c>
      <c r="K527" t="s">
        <v>17</v>
      </c>
      <c r="L527" t="s">
        <v>20</v>
      </c>
      <c r="M527">
        <v>0</v>
      </c>
    </row>
    <row r="528" spans="1:13" x14ac:dyDescent="0.3">
      <c r="A528">
        <v>721</v>
      </c>
      <c r="B528" t="s">
        <v>555</v>
      </c>
      <c r="C528">
        <v>39</v>
      </c>
      <c r="D528" t="s">
        <v>12</v>
      </c>
      <c r="E528" t="s">
        <v>20</v>
      </c>
      <c r="F528">
        <v>0</v>
      </c>
      <c r="G528" t="s">
        <v>14</v>
      </c>
      <c r="H528">
        <v>2</v>
      </c>
      <c r="I528" t="s">
        <v>15</v>
      </c>
      <c r="J528" t="s">
        <v>16</v>
      </c>
      <c r="K528" t="s">
        <v>17</v>
      </c>
      <c r="L528" t="s">
        <v>20</v>
      </c>
      <c r="M528">
        <v>0</v>
      </c>
    </row>
    <row r="529" spans="1:13" x14ac:dyDescent="0.3">
      <c r="A529">
        <v>722</v>
      </c>
      <c r="B529" t="s">
        <v>556</v>
      </c>
      <c r="C529">
        <v>32</v>
      </c>
      <c r="D529" t="s">
        <v>27</v>
      </c>
      <c r="E529" t="s">
        <v>20</v>
      </c>
      <c r="F529">
        <v>0</v>
      </c>
      <c r="G529" t="s">
        <v>14</v>
      </c>
      <c r="H529">
        <v>10</v>
      </c>
      <c r="I529" t="s">
        <v>22</v>
      </c>
      <c r="J529" t="s">
        <v>23</v>
      </c>
      <c r="K529" t="s">
        <v>17</v>
      </c>
      <c r="L529" t="s">
        <v>20</v>
      </c>
      <c r="M529">
        <v>0</v>
      </c>
    </row>
    <row r="530" spans="1:13" x14ac:dyDescent="0.3">
      <c r="A530">
        <v>723</v>
      </c>
      <c r="B530" t="s">
        <v>557</v>
      </c>
      <c r="C530">
        <v>50</v>
      </c>
      <c r="D530" t="s">
        <v>19</v>
      </c>
      <c r="E530" t="s">
        <v>13</v>
      </c>
      <c r="F530">
        <v>1</v>
      </c>
      <c r="G530" t="s">
        <v>21</v>
      </c>
      <c r="H530">
        <v>8</v>
      </c>
      <c r="I530" t="s">
        <v>22</v>
      </c>
      <c r="J530" t="s">
        <v>23</v>
      </c>
      <c r="K530" t="s">
        <v>24</v>
      </c>
      <c r="L530" t="s">
        <v>13</v>
      </c>
      <c r="M530">
        <v>1</v>
      </c>
    </row>
    <row r="531" spans="1:13" x14ac:dyDescent="0.3">
      <c r="A531">
        <v>724</v>
      </c>
      <c r="B531" t="s">
        <v>558</v>
      </c>
      <c r="C531">
        <v>38</v>
      </c>
      <c r="D531" t="s">
        <v>12</v>
      </c>
      <c r="E531" t="s">
        <v>20</v>
      </c>
      <c r="F531">
        <v>0</v>
      </c>
      <c r="G531" t="s">
        <v>14</v>
      </c>
      <c r="H531">
        <v>1</v>
      </c>
      <c r="I531" t="s">
        <v>15</v>
      </c>
      <c r="J531" t="s">
        <v>16</v>
      </c>
      <c r="K531" t="s">
        <v>17</v>
      </c>
      <c r="L531" t="s">
        <v>20</v>
      </c>
      <c r="M531">
        <v>0</v>
      </c>
    </row>
    <row r="532" spans="1:13" x14ac:dyDescent="0.3">
      <c r="A532">
        <v>725</v>
      </c>
      <c r="B532" t="s">
        <v>559</v>
      </c>
      <c r="C532">
        <v>27</v>
      </c>
      <c r="D532" t="s">
        <v>27</v>
      </c>
      <c r="E532" t="s">
        <v>20</v>
      </c>
      <c r="F532">
        <v>0</v>
      </c>
      <c r="G532" t="s">
        <v>14</v>
      </c>
      <c r="H532">
        <v>1</v>
      </c>
      <c r="I532" t="s">
        <v>15</v>
      </c>
      <c r="J532" t="s">
        <v>16</v>
      </c>
      <c r="K532" t="s">
        <v>24</v>
      </c>
      <c r="L532" t="s">
        <v>20</v>
      </c>
      <c r="M532">
        <v>0</v>
      </c>
    </row>
    <row r="533" spans="1:13" x14ac:dyDescent="0.3">
      <c r="A533">
        <v>727</v>
      </c>
      <c r="B533" t="s">
        <v>560</v>
      </c>
      <c r="C533">
        <v>32</v>
      </c>
      <c r="D533" t="s">
        <v>27</v>
      </c>
      <c r="E533" t="s">
        <v>20</v>
      </c>
      <c r="F533">
        <v>0</v>
      </c>
      <c r="G533" t="s">
        <v>14</v>
      </c>
      <c r="H533">
        <v>3</v>
      </c>
      <c r="I533" t="s">
        <v>15</v>
      </c>
      <c r="J533" t="s">
        <v>16</v>
      </c>
      <c r="K533" t="s">
        <v>17</v>
      </c>
      <c r="L533" t="s">
        <v>20</v>
      </c>
      <c r="M533">
        <v>0</v>
      </c>
    </row>
    <row r="534" spans="1:13" x14ac:dyDescent="0.3">
      <c r="A534">
        <v>728</v>
      </c>
      <c r="B534" t="s">
        <v>561</v>
      </c>
      <c r="C534">
        <v>47</v>
      </c>
      <c r="D534" t="s">
        <v>19</v>
      </c>
      <c r="E534" t="s">
        <v>20</v>
      </c>
      <c r="F534">
        <v>0</v>
      </c>
      <c r="G534" t="s">
        <v>14</v>
      </c>
      <c r="H534">
        <v>14</v>
      </c>
      <c r="I534" t="s">
        <v>22</v>
      </c>
      <c r="J534" t="s">
        <v>23</v>
      </c>
      <c r="K534" t="s">
        <v>17</v>
      </c>
      <c r="L534" t="s">
        <v>20</v>
      </c>
      <c r="M534">
        <v>0</v>
      </c>
    </row>
    <row r="535" spans="1:13" x14ac:dyDescent="0.3">
      <c r="A535">
        <v>729</v>
      </c>
      <c r="B535" t="s">
        <v>562</v>
      </c>
      <c r="C535">
        <v>40</v>
      </c>
      <c r="D535" t="s">
        <v>12</v>
      </c>
      <c r="E535" t="s">
        <v>20</v>
      </c>
      <c r="F535">
        <v>0</v>
      </c>
      <c r="G535" t="s">
        <v>21</v>
      </c>
      <c r="H535">
        <v>5</v>
      </c>
      <c r="I535" t="s">
        <v>15</v>
      </c>
      <c r="J535" t="s">
        <v>23</v>
      </c>
      <c r="K535" t="s">
        <v>24</v>
      </c>
      <c r="L535" t="s">
        <v>13</v>
      </c>
      <c r="M535">
        <v>1</v>
      </c>
    </row>
    <row r="536" spans="1:13" x14ac:dyDescent="0.3">
      <c r="A536">
        <v>730</v>
      </c>
      <c r="B536" t="s">
        <v>563</v>
      </c>
      <c r="C536">
        <v>53</v>
      </c>
      <c r="D536" t="s">
        <v>19</v>
      </c>
      <c r="E536" t="s">
        <v>20</v>
      </c>
      <c r="F536">
        <v>0</v>
      </c>
      <c r="G536" t="s">
        <v>14</v>
      </c>
      <c r="H536">
        <v>7</v>
      </c>
      <c r="I536" t="s">
        <v>22</v>
      </c>
      <c r="J536" t="s">
        <v>23</v>
      </c>
      <c r="K536" t="s">
        <v>24</v>
      </c>
      <c r="L536" t="s">
        <v>20</v>
      </c>
      <c r="M536">
        <v>0</v>
      </c>
    </row>
    <row r="537" spans="1:13" x14ac:dyDescent="0.3">
      <c r="A537">
        <v>731</v>
      </c>
      <c r="B537" t="s">
        <v>564</v>
      </c>
      <c r="C537">
        <v>41</v>
      </c>
      <c r="D537" t="s">
        <v>12</v>
      </c>
      <c r="E537" t="s">
        <v>20</v>
      </c>
      <c r="F537">
        <v>0</v>
      </c>
      <c r="G537" t="s">
        <v>14</v>
      </c>
      <c r="H537">
        <v>10</v>
      </c>
      <c r="I537" t="s">
        <v>22</v>
      </c>
      <c r="J537" t="s">
        <v>23</v>
      </c>
      <c r="K537" t="s">
        <v>34</v>
      </c>
      <c r="L537" t="s">
        <v>20</v>
      </c>
      <c r="M537">
        <v>0</v>
      </c>
    </row>
    <row r="538" spans="1:13" x14ac:dyDescent="0.3">
      <c r="A538">
        <v>732</v>
      </c>
      <c r="B538" t="s">
        <v>565</v>
      </c>
      <c r="C538">
        <v>60</v>
      </c>
      <c r="D538" t="s">
        <v>31</v>
      </c>
      <c r="E538" t="s">
        <v>20</v>
      </c>
      <c r="F538">
        <v>0</v>
      </c>
      <c r="G538" t="s">
        <v>14</v>
      </c>
      <c r="H538">
        <v>16</v>
      </c>
      <c r="I538" t="s">
        <v>33</v>
      </c>
      <c r="J538" t="s">
        <v>23</v>
      </c>
      <c r="K538" t="s">
        <v>17</v>
      </c>
      <c r="L538" t="s">
        <v>20</v>
      </c>
      <c r="M538">
        <v>0</v>
      </c>
    </row>
    <row r="539" spans="1:13" x14ac:dyDescent="0.3">
      <c r="A539">
        <v>733</v>
      </c>
      <c r="B539" t="s">
        <v>566</v>
      </c>
      <c r="C539">
        <v>27</v>
      </c>
      <c r="D539" t="s">
        <v>27</v>
      </c>
      <c r="E539" t="s">
        <v>20</v>
      </c>
      <c r="F539">
        <v>0</v>
      </c>
      <c r="G539" t="s">
        <v>21</v>
      </c>
      <c r="H539">
        <v>10</v>
      </c>
      <c r="I539" t="s">
        <v>22</v>
      </c>
      <c r="J539" t="s">
        <v>23</v>
      </c>
      <c r="K539" t="s">
        <v>34</v>
      </c>
      <c r="L539" t="s">
        <v>20</v>
      </c>
      <c r="M539">
        <v>0</v>
      </c>
    </row>
    <row r="540" spans="1:13" x14ac:dyDescent="0.3">
      <c r="A540">
        <v>734</v>
      </c>
      <c r="B540" t="s">
        <v>567</v>
      </c>
      <c r="C540">
        <v>41</v>
      </c>
      <c r="D540" t="s">
        <v>12</v>
      </c>
      <c r="E540" t="s">
        <v>20</v>
      </c>
      <c r="F540">
        <v>0</v>
      </c>
      <c r="G540" t="s">
        <v>14</v>
      </c>
      <c r="H540">
        <v>1</v>
      </c>
      <c r="I540" t="s">
        <v>15</v>
      </c>
      <c r="J540" t="s">
        <v>23</v>
      </c>
      <c r="K540" t="s">
        <v>24</v>
      </c>
      <c r="L540" t="s">
        <v>20</v>
      </c>
      <c r="M540">
        <v>0</v>
      </c>
    </row>
    <row r="541" spans="1:13" x14ac:dyDescent="0.3">
      <c r="A541">
        <v>738</v>
      </c>
      <c r="B541" t="s">
        <v>568</v>
      </c>
      <c r="C541">
        <v>50</v>
      </c>
      <c r="D541" t="s">
        <v>19</v>
      </c>
      <c r="E541" t="s">
        <v>20</v>
      </c>
      <c r="F541">
        <v>0</v>
      </c>
      <c r="G541" t="s">
        <v>14</v>
      </c>
      <c r="H541">
        <v>8</v>
      </c>
      <c r="I541" t="s">
        <v>22</v>
      </c>
      <c r="J541" t="s">
        <v>23</v>
      </c>
      <c r="K541" t="s">
        <v>24</v>
      </c>
      <c r="L541" t="s">
        <v>20</v>
      </c>
      <c r="M541">
        <v>0</v>
      </c>
    </row>
    <row r="542" spans="1:13" x14ac:dyDescent="0.3">
      <c r="A542">
        <v>741</v>
      </c>
      <c r="B542" t="s">
        <v>569</v>
      </c>
      <c r="C542">
        <v>28</v>
      </c>
      <c r="D542" t="s">
        <v>27</v>
      </c>
      <c r="E542" t="s">
        <v>13</v>
      </c>
      <c r="F542">
        <v>1</v>
      </c>
      <c r="G542" t="s">
        <v>14</v>
      </c>
      <c r="H542">
        <v>1</v>
      </c>
      <c r="I542" t="s">
        <v>15</v>
      </c>
      <c r="J542" t="s">
        <v>16</v>
      </c>
      <c r="K542" t="s">
        <v>17</v>
      </c>
      <c r="L542" t="s">
        <v>13</v>
      </c>
      <c r="M542">
        <v>1</v>
      </c>
    </row>
    <row r="543" spans="1:13" x14ac:dyDescent="0.3">
      <c r="A543">
        <v>742</v>
      </c>
      <c r="B543" t="s">
        <v>570</v>
      </c>
      <c r="C543">
        <v>36</v>
      </c>
      <c r="D543" t="s">
        <v>12</v>
      </c>
      <c r="E543" t="s">
        <v>20</v>
      </c>
      <c r="F543">
        <v>0</v>
      </c>
      <c r="G543" t="s">
        <v>46</v>
      </c>
      <c r="H543">
        <v>8</v>
      </c>
      <c r="I543" t="s">
        <v>22</v>
      </c>
      <c r="J543" t="s">
        <v>16</v>
      </c>
      <c r="K543" t="s">
        <v>24</v>
      </c>
      <c r="L543" t="s">
        <v>20</v>
      </c>
      <c r="M543">
        <v>0</v>
      </c>
    </row>
    <row r="544" spans="1:13" x14ac:dyDescent="0.3">
      <c r="A544">
        <v>743</v>
      </c>
      <c r="B544" t="s">
        <v>571</v>
      </c>
      <c r="C544">
        <v>38</v>
      </c>
      <c r="D544" t="s">
        <v>12</v>
      </c>
      <c r="E544" t="s">
        <v>20</v>
      </c>
      <c r="F544">
        <v>0</v>
      </c>
      <c r="G544" t="s">
        <v>14</v>
      </c>
      <c r="H544">
        <v>1</v>
      </c>
      <c r="I544" t="s">
        <v>15</v>
      </c>
      <c r="J544" t="s">
        <v>16</v>
      </c>
      <c r="K544" t="s">
        <v>17</v>
      </c>
      <c r="L544" t="s">
        <v>13</v>
      </c>
      <c r="M544">
        <v>1</v>
      </c>
    </row>
    <row r="545" spans="1:13" x14ac:dyDescent="0.3">
      <c r="A545">
        <v>744</v>
      </c>
      <c r="B545" t="s">
        <v>572</v>
      </c>
      <c r="C545">
        <v>44</v>
      </c>
      <c r="D545" t="s">
        <v>12</v>
      </c>
      <c r="E545" t="s">
        <v>20</v>
      </c>
      <c r="F545">
        <v>0</v>
      </c>
      <c r="G545" t="s">
        <v>46</v>
      </c>
      <c r="H545">
        <v>24</v>
      </c>
      <c r="I545" t="s">
        <v>33</v>
      </c>
      <c r="J545" t="s">
        <v>23</v>
      </c>
      <c r="K545" t="s">
        <v>17</v>
      </c>
      <c r="L545" t="s">
        <v>20</v>
      </c>
      <c r="M545">
        <v>0</v>
      </c>
    </row>
    <row r="546" spans="1:13" x14ac:dyDescent="0.3">
      <c r="A546">
        <v>746</v>
      </c>
      <c r="B546" t="s">
        <v>573</v>
      </c>
      <c r="C546">
        <v>47</v>
      </c>
      <c r="D546" t="s">
        <v>19</v>
      </c>
      <c r="E546" t="s">
        <v>20</v>
      </c>
      <c r="F546">
        <v>0</v>
      </c>
      <c r="G546" t="s">
        <v>21</v>
      </c>
      <c r="H546">
        <v>3</v>
      </c>
      <c r="I546" t="s">
        <v>15</v>
      </c>
      <c r="J546" t="s">
        <v>16</v>
      </c>
      <c r="K546" t="s">
        <v>34</v>
      </c>
      <c r="L546" t="s">
        <v>13</v>
      </c>
      <c r="M546">
        <v>1</v>
      </c>
    </row>
    <row r="547" spans="1:13" x14ac:dyDescent="0.3">
      <c r="A547">
        <v>747</v>
      </c>
      <c r="B547" t="s">
        <v>574</v>
      </c>
      <c r="C547">
        <v>30</v>
      </c>
      <c r="D547" t="s">
        <v>27</v>
      </c>
      <c r="E547" t="s">
        <v>20</v>
      </c>
      <c r="F547">
        <v>0</v>
      </c>
      <c r="G547" t="s">
        <v>14</v>
      </c>
      <c r="H547">
        <v>27</v>
      </c>
      <c r="I547" t="s">
        <v>33</v>
      </c>
      <c r="J547" t="s">
        <v>23</v>
      </c>
      <c r="K547" t="s">
        <v>34</v>
      </c>
      <c r="L547" t="s">
        <v>20</v>
      </c>
      <c r="M547">
        <v>0</v>
      </c>
    </row>
    <row r="548" spans="1:13" x14ac:dyDescent="0.3">
      <c r="A548">
        <v>749</v>
      </c>
      <c r="B548" t="s">
        <v>575</v>
      </c>
      <c r="C548">
        <v>29</v>
      </c>
      <c r="D548" t="s">
        <v>27</v>
      </c>
      <c r="E548" t="s">
        <v>20</v>
      </c>
      <c r="F548">
        <v>0</v>
      </c>
      <c r="G548" t="s">
        <v>14</v>
      </c>
      <c r="H548">
        <v>10</v>
      </c>
      <c r="I548" t="s">
        <v>22</v>
      </c>
      <c r="J548" t="s">
        <v>23</v>
      </c>
      <c r="K548" t="s">
        <v>17</v>
      </c>
      <c r="L548" t="s">
        <v>20</v>
      </c>
      <c r="M548">
        <v>0</v>
      </c>
    </row>
    <row r="549" spans="1:13" x14ac:dyDescent="0.3">
      <c r="A549">
        <v>752</v>
      </c>
      <c r="B549" t="s">
        <v>576</v>
      </c>
      <c r="C549">
        <v>42</v>
      </c>
      <c r="D549" t="s">
        <v>12</v>
      </c>
      <c r="E549" t="s">
        <v>13</v>
      </c>
      <c r="F549">
        <v>1</v>
      </c>
      <c r="G549" t="s">
        <v>21</v>
      </c>
      <c r="H549">
        <v>19</v>
      </c>
      <c r="I549" t="s">
        <v>33</v>
      </c>
      <c r="J549" t="s">
        <v>23</v>
      </c>
      <c r="K549" t="s">
        <v>34</v>
      </c>
      <c r="L549" t="s">
        <v>13</v>
      </c>
      <c r="M549">
        <v>1</v>
      </c>
    </row>
    <row r="550" spans="1:13" x14ac:dyDescent="0.3">
      <c r="A550">
        <v>754</v>
      </c>
      <c r="B550" t="s">
        <v>577</v>
      </c>
      <c r="C550">
        <v>43</v>
      </c>
      <c r="D550" t="s">
        <v>12</v>
      </c>
      <c r="E550" t="s">
        <v>20</v>
      </c>
      <c r="F550">
        <v>0</v>
      </c>
      <c r="G550" t="s">
        <v>21</v>
      </c>
      <c r="H550">
        <v>15</v>
      </c>
      <c r="I550" t="s">
        <v>22</v>
      </c>
      <c r="J550" t="s">
        <v>23</v>
      </c>
      <c r="K550" t="s">
        <v>24</v>
      </c>
      <c r="L550" t="s">
        <v>20</v>
      </c>
      <c r="M550">
        <v>0</v>
      </c>
    </row>
    <row r="551" spans="1:13" x14ac:dyDescent="0.3">
      <c r="A551">
        <v>757</v>
      </c>
      <c r="B551" t="s">
        <v>578</v>
      </c>
      <c r="C551">
        <v>34</v>
      </c>
      <c r="D551" t="s">
        <v>27</v>
      </c>
      <c r="E551" t="s">
        <v>20</v>
      </c>
      <c r="F551">
        <v>0</v>
      </c>
      <c r="G551" t="s">
        <v>14</v>
      </c>
      <c r="H551">
        <v>8</v>
      </c>
      <c r="I551" t="s">
        <v>22</v>
      </c>
      <c r="J551" t="s">
        <v>16</v>
      </c>
      <c r="K551" t="s">
        <v>17</v>
      </c>
      <c r="L551" t="s">
        <v>20</v>
      </c>
      <c r="M551">
        <v>0</v>
      </c>
    </row>
    <row r="552" spans="1:13" x14ac:dyDescent="0.3">
      <c r="A552">
        <v>758</v>
      </c>
      <c r="B552" t="s">
        <v>579</v>
      </c>
      <c r="C552">
        <v>23</v>
      </c>
      <c r="D552" t="s">
        <v>45</v>
      </c>
      <c r="E552" t="s">
        <v>20</v>
      </c>
      <c r="F552">
        <v>0</v>
      </c>
      <c r="G552" t="s">
        <v>14</v>
      </c>
      <c r="H552">
        <v>9</v>
      </c>
      <c r="I552" t="s">
        <v>22</v>
      </c>
      <c r="J552" t="s">
        <v>23</v>
      </c>
      <c r="K552" t="s">
        <v>24</v>
      </c>
      <c r="L552" t="s">
        <v>20</v>
      </c>
      <c r="M552">
        <v>0</v>
      </c>
    </row>
    <row r="553" spans="1:13" x14ac:dyDescent="0.3">
      <c r="A553">
        <v>760</v>
      </c>
      <c r="B553" t="s">
        <v>580</v>
      </c>
      <c r="C553">
        <v>39</v>
      </c>
      <c r="D553" t="s">
        <v>12</v>
      </c>
      <c r="E553" t="s">
        <v>20</v>
      </c>
      <c r="F553">
        <v>0</v>
      </c>
      <c r="G553" t="s">
        <v>14</v>
      </c>
      <c r="H553">
        <v>3</v>
      </c>
      <c r="I553" t="s">
        <v>15</v>
      </c>
      <c r="J553" t="s">
        <v>16</v>
      </c>
      <c r="K553" t="s">
        <v>24</v>
      </c>
      <c r="L553" t="s">
        <v>20</v>
      </c>
      <c r="M553">
        <v>0</v>
      </c>
    </row>
    <row r="554" spans="1:13" x14ac:dyDescent="0.3">
      <c r="A554">
        <v>762</v>
      </c>
      <c r="B554" t="s">
        <v>581</v>
      </c>
      <c r="C554">
        <v>56</v>
      </c>
      <c r="D554" t="s">
        <v>31</v>
      </c>
      <c r="E554" t="s">
        <v>20</v>
      </c>
      <c r="F554">
        <v>0</v>
      </c>
      <c r="G554" t="s">
        <v>14</v>
      </c>
      <c r="H554">
        <v>9</v>
      </c>
      <c r="I554" t="s">
        <v>22</v>
      </c>
      <c r="J554" t="s">
        <v>23</v>
      </c>
      <c r="K554" t="s">
        <v>24</v>
      </c>
      <c r="L554" t="s">
        <v>20</v>
      </c>
      <c r="M554">
        <v>0</v>
      </c>
    </row>
    <row r="555" spans="1:13" x14ac:dyDescent="0.3">
      <c r="A555">
        <v>763</v>
      </c>
      <c r="B555" t="s">
        <v>582</v>
      </c>
      <c r="C555">
        <v>40</v>
      </c>
      <c r="D555" t="s">
        <v>12</v>
      </c>
      <c r="E555" t="s">
        <v>20</v>
      </c>
      <c r="F555">
        <v>0</v>
      </c>
      <c r="G555" t="s">
        <v>14</v>
      </c>
      <c r="H555">
        <v>2</v>
      </c>
      <c r="I555" t="s">
        <v>15</v>
      </c>
      <c r="J555" t="s">
        <v>16</v>
      </c>
      <c r="K555" t="s">
        <v>17</v>
      </c>
      <c r="L555" t="s">
        <v>13</v>
      </c>
      <c r="M555">
        <v>1</v>
      </c>
    </row>
    <row r="556" spans="1:13" x14ac:dyDescent="0.3">
      <c r="A556">
        <v>764</v>
      </c>
      <c r="B556" t="s">
        <v>583</v>
      </c>
      <c r="C556">
        <v>27</v>
      </c>
      <c r="D556" t="s">
        <v>27</v>
      </c>
      <c r="E556" t="s">
        <v>20</v>
      </c>
      <c r="F556">
        <v>0</v>
      </c>
      <c r="G556" t="s">
        <v>14</v>
      </c>
      <c r="H556">
        <v>7</v>
      </c>
      <c r="I556" t="s">
        <v>22</v>
      </c>
      <c r="J556" t="s">
        <v>16</v>
      </c>
      <c r="K556" t="s">
        <v>17</v>
      </c>
      <c r="L556" t="s">
        <v>20</v>
      </c>
      <c r="M556">
        <v>0</v>
      </c>
    </row>
    <row r="557" spans="1:13" x14ac:dyDescent="0.3">
      <c r="A557">
        <v>766</v>
      </c>
      <c r="B557" t="s">
        <v>584</v>
      </c>
      <c r="C557">
        <v>29</v>
      </c>
      <c r="D557" t="s">
        <v>27</v>
      </c>
      <c r="E557" t="s">
        <v>20</v>
      </c>
      <c r="F557">
        <v>0</v>
      </c>
      <c r="G557" t="s">
        <v>14</v>
      </c>
      <c r="H557">
        <v>10</v>
      </c>
      <c r="I557" t="s">
        <v>22</v>
      </c>
      <c r="J557" t="s">
        <v>23</v>
      </c>
      <c r="K557" t="s">
        <v>34</v>
      </c>
      <c r="L557" t="s">
        <v>20</v>
      </c>
      <c r="M557">
        <v>0</v>
      </c>
    </row>
    <row r="558" spans="1:13" x14ac:dyDescent="0.3">
      <c r="A558">
        <v>769</v>
      </c>
      <c r="B558" t="s">
        <v>585</v>
      </c>
      <c r="C558">
        <v>53</v>
      </c>
      <c r="D558" t="s">
        <v>19</v>
      </c>
      <c r="E558" t="s">
        <v>20</v>
      </c>
      <c r="F558">
        <v>0</v>
      </c>
      <c r="G558" t="s">
        <v>14</v>
      </c>
      <c r="H558">
        <v>6</v>
      </c>
      <c r="I558" t="s">
        <v>22</v>
      </c>
      <c r="J558" t="s">
        <v>23</v>
      </c>
      <c r="K558" t="s">
        <v>17</v>
      </c>
      <c r="L558" t="s">
        <v>20</v>
      </c>
      <c r="M558">
        <v>0</v>
      </c>
    </row>
    <row r="559" spans="1:13" x14ac:dyDescent="0.3">
      <c r="A559">
        <v>771</v>
      </c>
      <c r="B559" t="s">
        <v>586</v>
      </c>
      <c r="C559">
        <v>35</v>
      </c>
      <c r="D559" t="s">
        <v>27</v>
      </c>
      <c r="E559" t="s">
        <v>20</v>
      </c>
      <c r="F559">
        <v>0</v>
      </c>
      <c r="G559" t="s">
        <v>46</v>
      </c>
      <c r="H559">
        <v>2</v>
      </c>
      <c r="I559" t="s">
        <v>15</v>
      </c>
      <c r="J559" t="s">
        <v>16</v>
      </c>
      <c r="K559" t="s">
        <v>34</v>
      </c>
      <c r="L559" t="s">
        <v>20</v>
      </c>
      <c r="M559">
        <v>0</v>
      </c>
    </row>
    <row r="560" spans="1:13" x14ac:dyDescent="0.3">
      <c r="A560">
        <v>772</v>
      </c>
      <c r="B560" t="s">
        <v>587</v>
      </c>
      <c r="C560">
        <v>32</v>
      </c>
      <c r="D560" t="s">
        <v>27</v>
      </c>
      <c r="E560" t="s">
        <v>20</v>
      </c>
      <c r="F560">
        <v>0</v>
      </c>
      <c r="G560" t="s">
        <v>21</v>
      </c>
      <c r="H560">
        <v>24</v>
      </c>
      <c r="I560" t="s">
        <v>33</v>
      </c>
      <c r="J560" t="s">
        <v>23</v>
      </c>
      <c r="K560" t="s">
        <v>24</v>
      </c>
      <c r="L560" t="s">
        <v>20</v>
      </c>
      <c r="M560">
        <v>0</v>
      </c>
    </row>
    <row r="561" spans="1:13" x14ac:dyDescent="0.3">
      <c r="A561">
        <v>773</v>
      </c>
      <c r="B561" t="s">
        <v>588</v>
      </c>
      <c r="C561">
        <v>38</v>
      </c>
      <c r="D561" t="s">
        <v>12</v>
      </c>
      <c r="E561" t="s">
        <v>20</v>
      </c>
      <c r="F561">
        <v>0</v>
      </c>
      <c r="G561" t="s">
        <v>14</v>
      </c>
      <c r="H561">
        <v>2</v>
      </c>
      <c r="I561" t="s">
        <v>15</v>
      </c>
      <c r="J561" t="s">
        <v>23</v>
      </c>
      <c r="K561" t="s">
        <v>24</v>
      </c>
      <c r="L561" t="s">
        <v>13</v>
      </c>
      <c r="M561">
        <v>1</v>
      </c>
    </row>
    <row r="562" spans="1:13" x14ac:dyDescent="0.3">
      <c r="A562">
        <v>775</v>
      </c>
      <c r="B562" t="s">
        <v>589</v>
      </c>
      <c r="C562">
        <v>34</v>
      </c>
      <c r="D562" t="s">
        <v>27</v>
      </c>
      <c r="E562" t="s">
        <v>20</v>
      </c>
      <c r="F562">
        <v>0</v>
      </c>
      <c r="G562" t="s">
        <v>14</v>
      </c>
      <c r="H562">
        <v>8</v>
      </c>
      <c r="I562" t="s">
        <v>22</v>
      </c>
      <c r="J562" t="s">
        <v>16</v>
      </c>
      <c r="K562" t="s">
        <v>34</v>
      </c>
      <c r="L562" t="s">
        <v>20</v>
      </c>
      <c r="M562">
        <v>0</v>
      </c>
    </row>
    <row r="563" spans="1:13" x14ac:dyDescent="0.3">
      <c r="A563">
        <v>776</v>
      </c>
      <c r="B563" t="s">
        <v>590</v>
      </c>
      <c r="C563">
        <v>52</v>
      </c>
      <c r="D563" t="s">
        <v>19</v>
      </c>
      <c r="E563" t="s">
        <v>20</v>
      </c>
      <c r="F563">
        <v>0</v>
      </c>
      <c r="G563" t="s">
        <v>14</v>
      </c>
      <c r="H563">
        <v>3</v>
      </c>
      <c r="I563" t="s">
        <v>15</v>
      </c>
      <c r="J563" t="s">
        <v>23</v>
      </c>
      <c r="K563" t="s">
        <v>24</v>
      </c>
      <c r="L563" t="s">
        <v>20</v>
      </c>
      <c r="M563">
        <v>0</v>
      </c>
    </row>
    <row r="564" spans="1:13" x14ac:dyDescent="0.3">
      <c r="A564">
        <v>780</v>
      </c>
      <c r="B564" t="s">
        <v>591</v>
      </c>
      <c r="C564">
        <v>33</v>
      </c>
      <c r="D564" t="s">
        <v>27</v>
      </c>
      <c r="E564" t="s">
        <v>13</v>
      </c>
      <c r="F564">
        <v>1</v>
      </c>
      <c r="G564" t="s">
        <v>14</v>
      </c>
      <c r="H564">
        <v>1</v>
      </c>
      <c r="I564" t="s">
        <v>15</v>
      </c>
      <c r="J564" t="s">
        <v>23</v>
      </c>
      <c r="K564" t="s">
        <v>17</v>
      </c>
      <c r="L564" t="s">
        <v>13</v>
      </c>
      <c r="M564">
        <v>1</v>
      </c>
    </row>
    <row r="565" spans="1:13" x14ac:dyDescent="0.3">
      <c r="A565">
        <v>781</v>
      </c>
      <c r="B565" t="s">
        <v>592</v>
      </c>
      <c r="C565">
        <v>25</v>
      </c>
      <c r="D565" t="s">
        <v>45</v>
      </c>
      <c r="E565" t="s">
        <v>20</v>
      </c>
      <c r="F565">
        <v>0</v>
      </c>
      <c r="G565" t="s">
        <v>14</v>
      </c>
      <c r="H565">
        <v>26</v>
      </c>
      <c r="I565" t="s">
        <v>33</v>
      </c>
      <c r="J565" t="s">
        <v>16</v>
      </c>
      <c r="K565" t="s">
        <v>17</v>
      </c>
      <c r="L565" t="s">
        <v>20</v>
      </c>
      <c r="M565">
        <v>0</v>
      </c>
    </row>
    <row r="566" spans="1:13" x14ac:dyDescent="0.3">
      <c r="A566">
        <v>783</v>
      </c>
      <c r="B566" t="s">
        <v>593</v>
      </c>
      <c r="C566">
        <v>45</v>
      </c>
      <c r="D566" t="s">
        <v>12</v>
      </c>
      <c r="E566" t="s">
        <v>20</v>
      </c>
      <c r="F566">
        <v>0</v>
      </c>
      <c r="G566" t="s">
        <v>14</v>
      </c>
      <c r="H566">
        <v>2</v>
      </c>
      <c r="I566" t="s">
        <v>15</v>
      </c>
      <c r="J566" t="s">
        <v>23</v>
      </c>
      <c r="K566" t="s">
        <v>17</v>
      </c>
      <c r="L566" t="s">
        <v>20</v>
      </c>
      <c r="M566">
        <v>0</v>
      </c>
    </row>
    <row r="567" spans="1:13" x14ac:dyDescent="0.3">
      <c r="A567">
        <v>784</v>
      </c>
      <c r="B567" t="s">
        <v>594</v>
      </c>
      <c r="C567">
        <v>23</v>
      </c>
      <c r="D567" t="s">
        <v>45</v>
      </c>
      <c r="E567" t="s">
        <v>20</v>
      </c>
      <c r="F567">
        <v>0</v>
      </c>
      <c r="G567" t="s">
        <v>14</v>
      </c>
      <c r="H567">
        <v>10</v>
      </c>
      <c r="I567" t="s">
        <v>22</v>
      </c>
      <c r="J567" t="s">
        <v>23</v>
      </c>
      <c r="K567" t="s">
        <v>17</v>
      </c>
      <c r="L567" t="s">
        <v>20</v>
      </c>
      <c r="M567">
        <v>0</v>
      </c>
    </row>
    <row r="568" spans="1:13" x14ac:dyDescent="0.3">
      <c r="A568">
        <v>785</v>
      </c>
      <c r="B568" t="s">
        <v>595</v>
      </c>
      <c r="C568">
        <v>47</v>
      </c>
      <c r="D568" t="s">
        <v>19</v>
      </c>
      <c r="E568" t="s">
        <v>13</v>
      </c>
      <c r="F568">
        <v>1</v>
      </c>
      <c r="G568" t="s">
        <v>21</v>
      </c>
      <c r="H568">
        <v>27</v>
      </c>
      <c r="I568" t="s">
        <v>33</v>
      </c>
      <c r="J568" t="s">
        <v>16</v>
      </c>
      <c r="K568" t="s">
        <v>17</v>
      </c>
      <c r="L568" t="s">
        <v>13</v>
      </c>
      <c r="M568">
        <v>1</v>
      </c>
    </row>
    <row r="569" spans="1:13" x14ac:dyDescent="0.3">
      <c r="A569">
        <v>786</v>
      </c>
      <c r="B569" t="s">
        <v>596</v>
      </c>
      <c r="C569">
        <v>34</v>
      </c>
      <c r="D569" t="s">
        <v>27</v>
      </c>
      <c r="E569" t="s">
        <v>20</v>
      </c>
      <c r="F569">
        <v>0</v>
      </c>
      <c r="G569" t="s">
        <v>14</v>
      </c>
      <c r="H569">
        <v>2</v>
      </c>
      <c r="I569" t="s">
        <v>15</v>
      </c>
      <c r="J569" t="s">
        <v>23</v>
      </c>
      <c r="K569" t="s">
        <v>17</v>
      </c>
      <c r="L569" t="s">
        <v>20</v>
      </c>
      <c r="M569">
        <v>0</v>
      </c>
    </row>
    <row r="570" spans="1:13" x14ac:dyDescent="0.3">
      <c r="A570">
        <v>787</v>
      </c>
      <c r="B570" t="s">
        <v>597</v>
      </c>
      <c r="C570">
        <v>55</v>
      </c>
      <c r="D570" t="s">
        <v>19</v>
      </c>
      <c r="E570" t="s">
        <v>13</v>
      </c>
      <c r="F570">
        <v>1</v>
      </c>
      <c r="G570" t="s">
        <v>14</v>
      </c>
      <c r="H570">
        <v>2</v>
      </c>
      <c r="I570" t="s">
        <v>15</v>
      </c>
      <c r="J570" t="s">
        <v>23</v>
      </c>
      <c r="K570" t="s">
        <v>24</v>
      </c>
      <c r="L570" t="s">
        <v>13</v>
      </c>
      <c r="M570">
        <v>1</v>
      </c>
    </row>
    <row r="571" spans="1:13" x14ac:dyDescent="0.3">
      <c r="A571">
        <v>789</v>
      </c>
      <c r="B571" t="s">
        <v>598</v>
      </c>
      <c r="C571">
        <v>36</v>
      </c>
      <c r="D571" t="s">
        <v>12</v>
      </c>
      <c r="E571" t="s">
        <v>20</v>
      </c>
      <c r="F571">
        <v>0</v>
      </c>
      <c r="G571" t="s">
        <v>46</v>
      </c>
      <c r="H571">
        <v>8</v>
      </c>
      <c r="I571" t="s">
        <v>22</v>
      </c>
      <c r="J571" t="s">
        <v>23</v>
      </c>
      <c r="K571" t="s">
        <v>17</v>
      </c>
      <c r="L571" t="s">
        <v>20</v>
      </c>
      <c r="M571">
        <v>0</v>
      </c>
    </row>
    <row r="572" spans="1:13" x14ac:dyDescent="0.3">
      <c r="A572">
        <v>791</v>
      </c>
      <c r="B572" t="s">
        <v>599</v>
      </c>
      <c r="C572">
        <v>52</v>
      </c>
      <c r="D572" t="s">
        <v>19</v>
      </c>
      <c r="E572" t="s">
        <v>20</v>
      </c>
      <c r="F572">
        <v>0</v>
      </c>
      <c r="G572" t="s">
        <v>46</v>
      </c>
      <c r="H572">
        <v>19</v>
      </c>
      <c r="I572" t="s">
        <v>33</v>
      </c>
      <c r="J572" t="s">
        <v>23</v>
      </c>
      <c r="K572" t="s">
        <v>24</v>
      </c>
      <c r="L572" t="s">
        <v>20</v>
      </c>
      <c r="M572">
        <v>0</v>
      </c>
    </row>
    <row r="573" spans="1:13" x14ac:dyDescent="0.3">
      <c r="A573">
        <v>792</v>
      </c>
      <c r="B573" t="s">
        <v>600</v>
      </c>
      <c r="C573">
        <v>26</v>
      </c>
      <c r="D573" t="s">
        <v>27</v>
      </c>
      <c r="E573" t="s">
        <v>20</v>
      </c>
      <c r="F573">
        <v>0</v>
      </c>
      <c r="G573" t="s">
        <v>21</v>
      </c>
      <c r="H573">
        <v>1</v>
      </c>
      <c r="I573" t="s">
        <v>15</v>
      </c>
      <c r="J573" t="s">
        <v>16</v>
      </c>
      <c r="K573" t="s">
        <v>34</v>
      </c>
      <c r="L573" t="s">
        <v>20</v>
      </c>
      <c r="M573">
        <v>0</v>
      </c>
    </row>
    <row r="574" spans="1:13" x14ac:dyDescent="0.3">
      <c r="A574">
        <v>793</v>
      </c>
      <c r="B574" t="s">
        <v>601</v>
      </c>
      <c r="C574">
        <v>29</v>
      </c>
      <c r="D574" t="s">
        <v>27</v>
      </c>
      <c r="E574" t="s">
        <v>20</v>
      </c>
      <c r="F574">
        <v>0</v>
      </c>
      <c r="G574" t="s">
        <v>14</v>
      </c>
      <c r="H574">
        <v>27</v>
      </c>
      <c r="I574" t="s">
        <v>33</v>
      </c>
      <c r="J574" t="s">
        <v>16</v>
      </c>
      <c r="K574" t="s">
        <v>24</v>
      </c>
      <c r="L574" t="s">
        <v>20</v>
      </c>
      <c r="M574">
        <v>0</v>
      </c>
    </row>
    <row r="575" spans="1:13" x14ac:dyDescent="0.3">
      <c r="A575">
        <v>796</v>
      </c>
      <c r="B575" t="s">
        <v>602</v>
      </c>
      <c r="C575">
        <v>26</v>
      </c>
      <c r="D575" t="s">
        <v>27</v>
      </c>
      <c r="E575" t="s">
        <v>13</v>
      </c>
      <c r="F575">
        <v>1</v>
      </c>
      <c r="G575" t="s">
        <v>14</v>
      </c>
      <c r="H575">
        <v>8</v>
      </c>
      <c r="I575" t="s">
        <v>22</v>
      </c>
      <c r="J575" t="s">
        <v>23</v>
      </c>
      <c r="K575" t="s">
        <v>17</v>
      </c>
      <c r="L575" t="s">
        <v>20</v>
      </c>
      <c r="M575">
        <v>0</v>
      </c>
    </row>
    <row r="576" spans="1:13" x14ac:dyDescent="0.3">
      <c r="A576">
        <v>797</v>
      </c>
      <c r="B576" t="s">
        <v>603</v>
      </c>
      <c r="C576">
        <v>34</v>
      </c>
      <c r="D576" t="s">
        <v>27</v>
      </c>
      <c r="E576" t="s">
        <v>20</v>
      </c>
      <c r="F576">
        <v>0</v>
      </c>
      <c r="G576" t="s">
        <v>14</v>
      </c>
      <c r="H576">
        <v>1</v>
      </c>
      <c r="I576" t="s">
        <v>15</v>
      </c>
      <c r="J576" t="s">
        <v>16</v>
      </c>
      <c r="K576" t="s">
        <v>17</v>
      </c>
      <c r="L576" t="s">
        <v>20</v>
      </c>
      <c r="M576">
        <v>0</v>
      </c>
    </row>
    <row r="577" spans="1:13" x14ac:dyDescent="0.3">
      <c r="A577">
        <v>799</v>
      </c>
      <c r="B577" t="s">
        <v>604</v>
      </c>
      <c r="C577">
        <v>54</v>
      </c>
      <c r="D577" t="s">
        <v>19</v>
      </c>
      <c r="E577" t="s">
        <v>20</v>
      </c>
      <c r="F577">
        <v>0</v>
      </c>
      <c r="G577" t="s">
        <v>14</v>
      </c>
      <c r="H577">
        <v>19</v>
      </c>
      <c r="I577" t="s">
        <v>33</v>
      </c>
      <c r="J577" t="s">
        <v>16</v>
      </c>
      <c r="K577" t="s">
        <v>34</v>
      </c>
      <c r="L577" t="s">
        <v>13</v>
      </c>
      <c r="M577">
        <v>1</v>
      </c>
    </row>
    <row r="578" spans="1:13" x14ac:dyDescent="0.3">
      <c r="A578">
        <v>800</v>
      </c>
      <c r="B578" t="s">
        <v>605</v>
      </c>
      <c r="C578">
        <v>27</v>
      </c>
      <c r="D578" t="s">
        <v>27</v>
      </c>
      <c r="E578" t="s">
        <v>20</v>
      </c>
      <c r="F578">
        <v>0</v>
      </c>
      <c r="G578" t="s">
        <v>21</v>
      </c>
      <c r="H578">
        <v>8</v>
      </c>
      <c r="I578" t="s">
        <v>22</v>
      </c>
      <c r="J578" t="s">
        <v>23</v>
      </c>
      <c r="K578" t="s">
        <v>24</v>
      </c>
      <c r="L578" t="s">
        <v>20</v>
      </c>
      <c r="M578">
        <v>0</v>
      </c>
    </row>
    <row r="579" spans="1:13" x14ac:dyDescent="0.3">
      <c r="A579">
        <v>802</v>
      </c>
      <c r="B579" t="s">
        <v>606</v>
      </c>
      <c r="C579">
        <v>37</v>
      </c>
      <c r="D579" t="s">
        <v>12</v>
      </c>
      <c r="E579" t="s">
        <v>20</v>
      </c>
      <c r="F579">
        <v>0</v>
      </c>
      <c r="G579" t="s">
        <v>14</v>
      </c>
      <c r="H579">
        <v>10</v>
      </c>
      <c r="I579" t="s">
        <v>22</v>
      </c>
      <c r="J579" t="s">
        <v>16</v>
      </c>
      <c r="K579" t="s">
        <v>34</v>
      </c>
      <c r="L579" t="s">
        <v>13</v>
      </c>
      <c r="M579">
        <v>1</v>
      </c>
    </row>
    <row r="580" spans="1:13" x14ac:dyDescent="0.3">
      <c r="A580">
        <v>803</v>
      </c>
      <c r="B580" t="s">
        <v>607</v>
      </c>
      <c r="C580">
        <v>38</v>
      </c>
      <c r="D580" t="s">
        <v>12</v>
      </c>
      <c r="E580" t="s">
        <v>20</v>
      </c>
      <c r="F580">
        <v>0</v>
      </c>
      <c r="G580" t="s">
        <v>21</v>
      </c>
      <c r="H580">
        <v>2</v>
      </c>
      <c r="I580" t="s">
        <v>15</v>
      </c>
      <c r="J580" t="s">
        <v>16</v>
      </c>
      <c r="K580" t="s">
        <v>17</v>
      </c>
      <c r="L580" t="s">
        <v>13</v>
      </c>
      <c r="M580">
        <v>1</v>
      </c>
    </row>
    <row r="581" spans="1:13" x14ac:dyDescent="0.3">
      <c r="A581">
        <v>804</v>
      </c>
      <c r="B581" t="s">
        <v>608</v>
      </c>
      <c r="C581">
        <v>34</v>
      </c>
      <c r="D581" t="s">
        <v>27</v>
      </c>
      <c r="E581" t="s">
        <v>20</v>
      </c>
      <c r="F581">
        <v>0</v>
      </c>
      <c r="G581" t="s">
        <v>14</v>
      </c>
      <c r="H581">
        <v>2</v>
      </c>
      <c r="I581" t="s">
        <v>15</v>
      </c>
      <c r="J581" t="s">
        <v>16</v>
      </c>
      <c r="K581" t="s">
        <v>17</v>
      </c>
      <c r="L581" t="s">
        <v>20</v>
      </c>
      <c r="M581">
        <v>0</v>
      </c>
    </row>
    <row r="582" spans="1:13" x14ac:dyDescent="0.3">
      <c r="A582">
        <v>805</v>
      </c>
      <c r="B582" t="s">
        <v>609</v>
      </c>
      <c r="C582">
        <v>35</v>
      </c>
      <c r="D582" t="s">
        <v>27</v>
      </c>
      <c r="E582" t="s">
        <v>20</v>
      </c>
      <c r="F582">
        <v>0</v>
      </c>
      <c r="G582" t="s">
        <v>14</v>
      </c>
      <c r="H582">
        <v>8</v>
      </c>
      <c r="I582" t="s">
        <v>22</v>
      </c>
      <c r="J582" t="s">
        <v>16</v>
      </c>
      <c r="K582" t="s">
        <v>24</v>
      </c>
      <c r="L582" t="s">
        <v>20</v>
      </c>
      <c r="M582">
        <v>0</v>
      </c>
    </row>
    <row r="583" spans="1:13" x14ac:dyDescent="0.3">
      <c r="A583">
        <v>806</v>
      </c>
      <c r="B583" t="s">
        <v>610</v>
      </c>
      <c r="C583">
        <v>30</v>
      </c>
      <c r="D583" t="s">
        <v>27</v>
      </c>
      <c r="E583" t="s">
        <v>20</v>
      </c>
      <c r="F583">
        <v>0</v>
      </c>
      <c r="G583" t="s">
        <v>14</v>
      </c>
      <c r="H583">
        <v>1</v>
      </c>
      <c r="I583" t="s">
        <v>15</v>
      </c>
      <c r="J583" t="s">
        <v>23</v>
      </c>
      <c r="K583" t="s">
        <v>24</v>
      </c>
      <c r="L583" t="s">
        <v>20</v>
      </c>
      <c r="M583">
        <v>0</v>
      </c>
    </row>
    <row r="584" spans="1:13" x14ac:dyDescent="0.3">
      <c r="A584">
        <v>807</v>
      </c>
      <c r="B584" t="s">
        <v>611</v>
      </c>
      <c r="C584">
        <v>40</v>
      </c>
      <c r="D584" t="s">
        <v>12</v>
      </c>
      <c r="E584" t="s">
        <v>20</v>
      </c>
      <c r="F584">
        <v>0</v>
      </c>
      <c r="G584" t="s">
        <v>21</v>
      </c>
      <c r="H584">
        <v>2</v>
      </c>
      <c r="I584" t="s">
        <v>15</v>
      </c>
      <c r="J584" t="s">
        <v>16</v>
      </c>
      <c r="K584" t="s">
        <v>24</v>
      </c>
      <c r="L584" t="s">
        <v>20</v>
      </c>
      <c r="M584">
        <v>0</v>
      </c>
    </row>
    <row r="585" spans="1:13" x14ac:dyDescent="0.3">
      <c r="A585">
        <v>808</v>
      </c>
      <c r="B585" t="s">
        <v>612</v>
      </c>
      <c r="C585">
        <v>34</v>
      </c>
      <c r="D585" t="s">
        <v>27</v>
      </c>
      <c r="E585" t="s">
        <v>20</v>
      </c>
      <c r="F585">
        <v>0</v>
      </c>
      <c r="G585" t="s">
        <v>14</v>
      </c>
      <c r="H585">
        <v>8</v>
      </c>
      <c r="I585" t="s">
        <v>22</v>
      </c>
      <c r="J585" t="s">
        <v>16</v>
      </c>
      <c r="K585" t="s">
        <v>24</v>
      </c>
      <c r="L585" t="s">
        <v>20</v>
      </c>
      <c r="M585">
        <v>0</v>
      </c>
    </row>
    <row r="586" spans="1:13" x14ac:dyDescent="0.3">
      <c r="A586">
        <v>809</v>
      </c>
      <c r="B586" t="s">
        <v>613</v>
      </c>
      <c r="C586">
        <v>42</v>
      </c>
      <c r="D586" t="s">
        <v>12</v>
      </c>
      <c r="E586" t="s">
        <v>20</v>
      </c>
      <c r="F586">
        <v>0</v>
      </c>
      <c r="G586" t="s">
        <v>21</v>
      </c>
      <c r="H586">
        <v>8</v>
      </c>
      <c r="I586" t="s">
        <v>22</v>
      </c>
      <c r="J586" t="s">
        <v>23</v>
      </c>
      <c r="K586" t="s">
        <v>34</v>
      </c>
      <c r="L586" t="s">
        <v>20</v>
      </c>
      <c r="M586">
        <v>0</v>
      </c>
    </row>
    <row r="587" spans="1:13" x14ac:dyDescent="0.3">
      <c r="A587">
        <v>811</v>
      </c>
      <c r="B587" t="s">
        <v>614</v>
      </c>
      <c r="C587">
        <v>23</v>
      </c>
      <c r="D587" t="s">
        <v>45</v>
      </c>
      <c r="E587" t="s">
        <v>13</v>
      </c>
      <c r="F587">
        <v>1</v>
      </c>
      <c r="G587" t="s">
        <v>14</v>
      </c>
      <c r="H587">
        <v>6</v>
      </c>
      <c r="I587" t="s">
        <v>22</v>
      </c>
      <c r="J587" t="s">
        <v>23</v>
      </c>
      <c r="K587" t="s">
        <v>24</v>
      </c>
      <c r="L587" t="s">
        <v>13</v>
      </c>
      <c r="M587">
        <v>1</v>
      </c>
    </row>
    <row r="588" spans="1:13" x14ac:dyDescent="0.3">
      <c r="A588">
        <v>812</v>
      </c>
      <c r="B588" t="s">
        <v>615</v>
      </c>
      <c r="C588">
        <v>24</v>
      </c>
      <c r="D588" t="s">
        <v>45</v>
      </c>
      <c r="E588" t="s">
        <v>20</v>
      </c>
      <c r="F588">
        <v>0</v>
      </c>
      <c r="G588" t="s">
        <v>46</v>
      </c>
      <c r="H588">
        <v>9</v>
      </c>
      <c r="I588" t="s">
        <v>22</v>
      </c>
      <c r="J588" t="s">
        <v>23</v>
      </c>
      <c r="K588" t="s">
        <v>34</v>
      </c>
      <c r="L588" t="s">
        <v>20</v>
      </c>
      <c r="M588">
        <v>0</v>
      </c>
    </row>
    <row r="589" spans="1:13" x14ac:dyDescent="0.3">
      <c r="A589">
        <v>813</v>
      </c>
      <c r="B589" t="s">
        <v>616</v>
      </c>
      <c r="C589">
        <v>52</v>
      </c>
      <c r="D589" t="s">
        <v>19</v>
      </c>
      <c r="E589" t="s">
        <v>20</v>
      </c>
      <c r="F589">
        <v>0</v>
      </c>
      <c r="G589" t="s">
        <v>14</v>
      </c>
      <c r="H589">
        <v>11</v>
      </c>
      <c r="I589" t="s">
        <v>22</v>
      </c>
      <c r="J589" t="s">
        <v>16</v>
      </c>
      <c r="K589" t="s">
        <v>24</v>
      </c>
      <c r="L589" t="s">
        <v>20</v>
      </c>
      <c r="M589">
        <v>0</v>
      </c>
    </row>
    <row r="590" spans="1:13" x14ac:dyDescent="0.3">
      <c r="A590">
        <v>815</v>
      </c>
      <c r="B590" t="s">
        <v>617</v>
      </c>
      <c r="C590">
        <v>50</v>
      </c>
      <c r="D590" t="s">
        <v>19</v>
      </c>
      <c r="E590" t="s">
        <v>20</v>
      </c>
      <c r="F590">
        <v>0</v>
      </c>
      <c r="G590" t="s">
        <v>14</v>
      </c>
      <c r="H590">
        <v>2</v>
      </c>
      <c r="I590" t="s">
        <v>15</v>
      </c>
      <c r="J590" t="s">
        <v>23</v>
      </c>
      <c r="K590" t="s">
        <v>24</v>
      </c>
      <c r="L590" t="s">
        <v>20</v>
      </c>
      <c r="M590">
        <v>0</v>
      </c>
    </row>
    <row r="591" spans="1:13" x14ac:dyDescent="0.3">
      <c r="A591">
        <v>816</v>
      </c>
      <c r="B591" t="s">
        <v>618</v>
      </c>
      <c r="C591">
        <v>29</v>
      </c>
      <c r="D591" t="s">
        <v>27</v>
      </c>
      <c r="E591" t="s">
        <v>13</v>
      </c>
      <c r="F591">
        <v>1</v>
      </c>
      <c r="G591" t="s">
        <v>14</v>
      </c>
      <c r="H591">
        <v>1</v>
      </c>
      <c r="I591" t="s">
        <v>15</v>
      </c>
      <c r="J591" t="s">
        <v>16</v>
      </c>
      <c r="K591" t="s">
        <v>24</v>
      </c>
      <c r="L591" t="s">
        <v>13</v>
      </c>
      <c r="M591">
        <v>1</v>
      </c>
    </row>
    <row r="592" spans="1:13" x14ac:dyDescent="0.3">
      <c r="A592">
        <v>817</v>
      </c>
      <c r="B592" t="s">
        <v>619</v>
      </c>
      <c r="C592">
        <v>33</v>
      </c>
      <c r="D592" t="s">
        <v>27</v>
      </c>
      <c r="E592" t="s">
        <v>20</v>
      </c>
      <c r="F592">
        <v>0</v>
      </c>
      <c r="G592" t="s">
        <v>14</v>
      </c>
      <c r="H592">
        <v>7</v>
      </c>
      <c r="I592" t="s">
        <v>22</v>
      </c>
      <c r="J592" t="s">
        <v>23</v>
      </c>
      <c r="K592" t="s">
        <v>24</v>
      </c>
      <c r="L592" t="s">
        <v>20</v>
      </c>
      <c r="M592">
        <v>0</v>
      </c>
    </row>
    <row r="593" spans="1:13" x14ac:dyDescent="0.3">
      <c r="A593">
        <v>819</v>
      </c>
      <c r="B593" t="s">
        <v>620</v>
      </c>
      <c r="C593">
        <v>33</v>
      </c>
      <c r="D593" t="s">
        <v>27</v>
      </c>
      <c r="E593" t="s">
        <v>13</v>
      </c>
      <c r="F593">
        <v>1</v>
      </c>
      <c r="G593" t="s">
        <v>14</v>
      </c>
      <c r="H593">
        <v>16</v>
      </c>
      <c r="I593" t="s">
        <v>33</v>
      </c>
      <c r="J593" t="s">
        <v>16</v>
      </c>
      <c r="K593" t="s">
        <v>17</v>
      </c>
      <c r="L593" t="s">
        <v>20</v>
      </c>
      <c r="M593">
        <v>0</v>
      </c>
    </row>
    <row r="594" spans="1:13" x14ac:dyDescent="0.3">
      <c r="A594">
        <v>820</v>
      </c>
      <c r="B594" t="s">
        <v>621</v>
      </c>
      <c r="C594">
        <v>47</v>
      </c>
      <c r="D594" t="s">
        <v>19</v>
      </c>
      <c r="E594" t="s">
        <v>20</v>
      </c>
      <c r="F594">
        <v>0</v>
      </c>
      <c r="G594" t="s">
        <v>14</v>
      </c>
      <c r="H594">
        <v>2</v>
      </c>
      <c r="I594" t="s">
        <v>15</v>
      </c>
      <c r="J594" t="s">
        <v>16</v>
      </c>
      <c r="K594" t="s">
        <v>24</v>
      </c>
      <c r="L594" t="s">
        <v>13</v>
      </c>
      <c r="M594">
        <v>1</v>
      </c>
    </row>
    <row r="595" spans="1:13" x14ac:dyDescent="0.3">
      <c r="A595">
        <v>823</v>
      </c>
      <c r="B595" t="s">
        <v>622</v>
      </c>
      <c r="C595">
        <v>36</v>
      </c>
      <c r="D595" t="s">
        <v>12</v>
      </c>
      <c r="E595" t="s">
        <v>20</v>
      </c>
      <c r="F595">
        <v>0</v>
      </c>
      <c r="G595" t="s">
        <v>14</v>
      </c>
      <c r="H595">
        <v>1</v>
      </c>
      <c r="I595" t="s">
        <v>15</v>
      </c>
      <c r="J595" t="s">
        <v>16</v>
      </c>
      <c r="K595" t="s">
        <v>24</v>
      </c>
      <c r="L595" t="s">
        <v>20</v>
      </c>
      <c r="M595">
        <v>0</v>
      </c>
    </row>
    <row r="596" spans="1:13" x14ac:dyDescent="0.3">
      <c r="A596">
        <v>824</v>
      </c>
      <c r="B596" t="s">
        <v>623</v>
      </c>
      <c r="C596">
        <v>29</v>
      </c>
      <c r="D596" t="s">
        <v>27</v>
      </c>
      <c r="E596" t="s">
        <v>20</v>
      </c>
      <c r="F596">
        <v>0</v>
      </c>
      <c r="G596" t="s">
        <v>14</v>
      </c>
      <c r="H596">
        <v>23</v>
      </c>
      <c r="I596" t="s">
        <v>33</v>
      </c>
      <c r="J596" t="s">
        <v>23</v>
      </c>
      <c r="K596" t="s">
        <v>24</v>
      </c>
      <c r="L596" t="s">
        <v>20</v>
      </c>
      <c r="M596">
        <v>0</v>
      </c>
    </row>
    <row r="597" spans="1:13" x14ac:dyDescent="0.3">
      <c r="A597">
        <v>825</v>
      </c>
      <c r="B597" t="s">
        <v>624</v>
      </c>
      <c r="C597">
        <v>58</v>
      </c>
      <c r="D597" t="s">
        <v>31</v>
      </c>
      <c r="E597" t="s">
        <v>13</v>
      </c>
      <c r="F597">
        <v>1</v>
      </c>
      <c r="G597" t="s">
        <v>14</v>
      </c>
      <c r="H597">
        <v>2</v>
      </c>
      <c r="I597" t="s">
        <v>15</v>
      </c>
      <c r="J597" t="s">
        <v>23</v>
      </c>
      <c r="K597" t="s">
        <v>17</v>
      </c>
      <c r="L597" t="s">
        <v>13</v>
      </c>
      <c r="M597">
        <v>1</v>
      </c>
    </row>
    <row r="598" spans="1:13" x14ac:dyDescent="0.3">
      <c r="A598">
        <v>826</v>
      </c>
      <c r="B598" t="s">
        <v>625</v>
      </c>
      <c r="C598">
        <v>35</v>
      </c>
      <c r="D598" t="s">
        <v>27</v>
      </c>
      <c r="E598" t="s">
        <v>20</v>
      </c>
      <c r="F598">
        <v>0</v>
      </c>
      <c r="G598" t="s">
        <v>14</v>
      </c>
      <c r="H598">
        <v>1</v>
      </c>
      <c r="I598" t="s">
        <v>15</v>
      </c>
      <c r="J598" t="s">
        <v>16</v>
      </c>
      <c r="K598" t="s">
        <v>17</v>
      </c>
      <c r="L598" t="s">
        <v>20</v>
      </c>
      <c r="M598">
        <v>0</v>
      </c>
    </row>
    <row r="599" spans="1:13" x14ac:dyDescent="0.3">
      <c r="A599">
        <v>827</v>
      </c>
      <c r="B599" t="s">
        <v>626</v>
      </c>
      <c r="C599">
        <v>42</v>
      </c>
      <c r="D599" t="s">
        <v>12</v>
      </c>
      <c r="E599" t="s">
        <v>20</v>
      </c>
      <c r="F599">
        <v>0</v>
      </c>
      <c r="G599" t="s">
        <v>14</v>
      </c>
      <c r="H599">
        <v>1</v>
      </c>
      <c r="I599" t="s">
        <v>15</v>
      </c>
      <c r="J599" t="s">
        <v>16</v>
      </c>
      <c r="K599" t="s">
        <v>24</v>
      </c>
      <c r="L599" t="s">
        <v>13</v>
      </c>
      <c r="M599">
        <v>1</v>
      </c>
    </row>
    <row r="600" spans="1:13" x14ac:dyDescent="0.3">
      <c r="A600">
        <v>828</v>
      </c>
      <c r="B600" t="s">
        <v>627</v>
      </c>
      <c r="C600">
        <v>28</v>
      </c>
      <c r="D600" t="s">
        <v>27</v>
      </c>
      <c r="E600" t="s">
        <v>13</v>
      </c>
      <c r="F600">
        <v>1</v>
      </c>
      <c r="G600" t="s">
        <v>14</v>
      </c>
      <c r="H600">
        <v>2</v>
      </c>
      <c r="I600" t="s">
        <v>15</v>
      </c>
      <c r="J600" t="s">
        <v>23</v>
      </c>
      <c r="K600" t="s">
        <v>17</v>
      </c>
      <c r="L600" t="s">
        <v>20</v>
      </c>
      <c r="M600">
        <v>0</v>
      </c>
    </row>
    <row r="601" spans="1:13" x14ac:dyDescent="0.3">
      <c r="A601">
        <v>829</v>
      </c>
      <c r="B601" t="s">
        <v>628</v>
      </c>
      <c r="C601">
        <v>36</v>
      </c>
      <c r="D601" t="s">
        <v>12</v>
      </c>
      <c r="E601" t="s">
        <v>20</v>
      </c>
      <c r="F601">
        <v>0</v>
      </c>
      <c r="G601" t="s">
        <v>14</v>
      </c>
      <c r="H601">
        <v>13</v>
      </c>
      <c r="I601" t="s">
        <v>22</v>
      </c>
      <c r="J601" t="s">
        <v>23</v>
      </c>
      <c r="K601" t="s">
        <v>24</v>
      </c>
      <c r="L601" t="s">
        <v>20</v>
      </c>
      <c r="M601">
        <v>0</v>
      </c>
    </row>
    <row r="602" spans="1:13" x14ac:dyDescent="0.3">
      <c r="A602">
        <v>830</v>
      </c>
      <c r="B602" t="s">
        <v>629</v>
      </c>
      <c r="C602">
        <v>32</v>
      </c>
      <c r="D602" t="s">
        <v>27</v>
      </c>
      <c r="E602" t="s">
        <v>20</v>
      </c>
      <c r="F602">
        <v>0</v>
      </c>
      <c r="G602" t="s">
        <v>14</v>
      </c>
      <c r="H602">
        <v>4</v>
      </c>
      <c r="I602" t="s">
        <v>15</v>
      </c>
      <c r="J602" t="s">
        <v>16</v>
      </c>
      <c r="K602" t="s">
        <v>24</v>
      </c>
      <c r="L602" t="s">
        <v>20</v>
      </c>
      <c r="M602">
        <v>0</v>
      </c>
    </row>
    <row r="603" spans="1:13" x14ac:dyDescent="0.3">
      <c r="A603">
        <v>832</v>
      </c>
      <c r="B603" t="s">
        <v>630</v>
      </c>
      <c r="C603">
        <v>40</v>
      </c>
      <c r="D603" t="s">
        <v>12</v>
      </c>
      <c r="E603" t="s">
        <v>20</v>
      </c>
      <c r="F603">
        <v>0</v>
      </c>
      <c r="G603" t="s">
        <v>21</v>
      </c>
      <c r="H603">
        <v>16</v>
      </c>
      <c r="I603" t="s">
        <v>33</v>
      </c>
      <c r="J603" t="s">
        <v>23</v>
      </c>
      <c r="K603" t="s">
        <v>17</v>
      </c>
      <c r="L603" t="s">
        <v>20</v>
      </c>
      <c r="M603">
        <v>0</v>
      </c>
    </row>
    <row r="604" spans="1:13" x14ac:dyDescent="0.3">
      <c r="A604">
        <v>833</v>
      </c>
      <c r="B604" t="s">
        <v>631</v>
      </c>
      <c r="C604">
        <v>30</v>
      </c>
      <c r="D604" t="s">
        <v>27</v>
      </c>
      <c r="E604" t="s">
        <v>20</v>
      </c>
      <c r="F604">
        <v>0</v>
      </c>
      <c r="G604" t="s">
        <v>14</v>
      </c>
      <c r="H604">
        <v>2</v>
      </c>
      <c r="I604" t="s">
        <v>15</v>
      </c>
      <c r="J604" t="s">
        <v>16</v>
      </c>
      <c r="K604" t="s">
        <v>17</v>
      </c>
      <c r="L604" t="s">
        <v>13</v>
      </c>
      <c r="M604">
        <v>1</v>
      </c>
    </row>
    <row r="605" spans="1:13" x14ac:dyDescent="0.3">
      <c r="A605">
        <v>834</v>
      </c>
      <c r="B605" t="s">
        <v>632</v>
      </c>
      <c r="C605">
        <v>45</v>
      </c>
      <c r="D605" t="s">
        <v>12</v>
      </c>
      <c r="E605" t="s">
        <v>20</v>
      </c>
      <c r="F605">
        <v>0</v>
      </c>
      <c r="G605" t="s">
        <v>14</v>
      </c>
      <c r="H605">
        <v>2</v>
      </c>
      <c r="I605" t="s">
        <v>15</v>
      </c>
      <c r="J605" t="s">
        <v>16</v>
      </c>
      <c r="K605" t="s">
        <v>17</v>
      </c>
      <c r="L605" t="s">
        <v>20</v>
      </c>
      <c r="M605">
        <v>0</v>
      </c>
    </row>
    <row r="606" spans="1:13" x14ac:dyDescent="0.3">
      <c r="A606">
        <v>836</v>
      </c>
      <c r="B606" t="s">
        <v>633</v>
      </c>
      <c r="C606">
        <v>42</v>
      </c>
      <c r="D606" t="s">
        <v>12</v>
      </c>
      <c r="E606" t="s">
        <v>20</v>
      </c>
      <c r="F606">
        <v>0</v>
      </c>
      <c r="G606" t="s">
        <v>14</v>
      </c>
      <c r="H606">
        <v>29</v>
      </c>
      <c r="I606" t="s">
        <v>33</v>
      </c>
      <c r="J606" t="s">
        <v>23</v>
      </c>
      <c r="K606" t="s">
        <v>24</v>
      </c>
      <c r="L606" t="s">
        <v>20</v>
      </c>
      <c r="M606">
        <v>0</v>
      </c>
    </row>
    <row r="607" spans="1:13" x14ac:dyDescent="0.3">
      <c r="A607">
        <v>837</v>
      </c>
      <c r="B607" t="s">
        <v>634</v>
      </c>
      <c r="C607">
        <v>38</v>
      </c>
      <c r="D607" t="s">
        <v>12</v>
      </c>
      <c r="E607" t="s">
        <v>20</v>
      </c>
      <c r="F607">
        <v>0</v>
      </c>
      <c r="G607" t="s">
        <v>21</v>
      </c>
      <c r="H607">
        <v>12</v>
      </c>
      <c r="I607" t="s">
        <v>22</v>
      </c>
      <c r="J607" t="s">
        <v>23</v>
      </c>
      <c r="K607" t="s">
        <v>34</v>
      </c>
      <c r="L607" t="s">
        <v>20</v>
      </c>
      <c r="M607">
        <v>0</v>
      </c>
    </row>
    <row r="608" spans="1:13" x14ac:dyDescent="0.3">
      <c r="A608">
        <v>838</v>
      </c>
      <c r="B608" t="s">
        <v>635</v>
      </c>
      <c r="C608">
        <v>34</v>
      </c>
      <c r="D608" t="s">
        <v>27</v>
      </c>
      <c r="E608" t="s">
        <v>20</v>
      </c>
      <c r="F608">
        <v>0</v>
      </c>
      <c r="G608" t="s">
        <v>21</v>
      </c>
      <c r="H608">
        <v>16</v>
      </c>
      <c r="I608" t="s">
        <v>33</v>
      </c>
      <c r="J608" t="s">
        <v>16</v>
      </c>
      <c r="K608" t="s">
        <v>17</v>
      </c>
      <c r="L608" t="s">
        <v>20</v>
      </c>
      <c r="M608">
        <v>0</v>
      </c>
    </row>
    <row r="609" spans="1:13" x14ac:dyDescent="0.3">
      <c r="A609">
        <v>840</v>
      </c>
      <c r="B609" t="s">
        <v>636</v>
      </c>
      <c r="C609">
        <v>49</v>
      </c>
      <c r="D609" t="s">
        <v>19</v>
      </c>
      <c r="E609" t="s">
        <v>13</v>
      </c>
      <c r="F609">
        <v>1</v>
      </c>
      <c r="G609" t="s">
        <v>14</v>
      </c>
      <c r="H609">
        <v>11</v>
      </c>
      <c r="I609" t="s">
        <v>22</v>
      </c>
      <c r="J609" t="s">
        <v>16</v>
      </c>
      <c r="K609" t="s">
        <v>24</v>
      </c>
      <c r="L609" t="s">
        <v>20</v>
      </c>
      <c r="M609">
        <v>0</v>
      </c>
    </row>
    <row r="610" spans="1:13" x14ac:dyDescent="0.3">
      <c r="A610">
        <v>842</v>
      </c>
      <c r="B610" t="s">
        <v>637</v>
      </c>
      <c r="C610">
        <v>55</v>
      </c>
      <c r="D610" t="s">
        <v>19</v>
      </c>
      <c r="E610" t="s">
        <v>13</v>
      </c>
      <c r="F610">
        <v>1</v>
      </c>
      <c r="G610" t="s">
        <v>14</v>
      </c>
      <c r="H610">
        <v>2</v>
      </c>
      <c r="I610" t="s">
        <v>15</v>
      </c>
      <c r="J610" t="s">
        <v>23</v>
      </c>
      <c r="K610" t="s">
        <v>17</v>
      </c>
      <c r="L610" t="s">
        <v>20</v>
      </c>
      <c r="M610">
        <v>0</v>
      </c>
    </row>
    <row r="611" spans="1:13" x14ac:dyDescent="0.3">
      <c r="A611">
        <v>843</v>
      </c>
      <c r="B611" t="s">
        <v>638</v>
      </c>
      <c r="C611">
        <v>43</v>
      </c>
      <c r="D611" t="s">
        <v>12</v>
      </c>
      <c r="E611" t="s">
        <v>20</v>
      </c>
      <c r="F611">
        <v>0</v>
      </c>
      <c r="G611" t="s">
        <v>14</v>
      </c>
      <c r="H611">
        <v>14</v>
      </c>
      <c r="I611" t="s">
        <v>22</v>
      </c>
      <c r="J611" t="s">
        <v>23</v>
      </c>
      <c r="K611" t="s">
        <v>24</v>
      </c>
      <c r="L611" t="s">
        <v>20</v>
      </c>
      <c r="M611">
        <v>0</v>
      </c>
    </row>
    <row r="612" spans="1:13" x14ac:dyDescent="0.3">
      <c r="A612">
        <v>844</v>
      </c>
      <c r="B612" t="s">
        <v>639</v>
      </c>
      <c r="C612">
        <v>27</v>
      </c>
      <c r="D612" t="s">
        <v>27</v>
      </c>
      <c r="E612" t="s">
        <v>20</v>
      </c>
      <c r="F612">
        <v>0</v>
      </c>
      <c r="G612" t="s">
        <v>14</v>
      </c>
      <c r="H612">
        <v>5</v>
      </c>
      <c r="I612" t="s">
        <v>15</v>
      </c>
      <c r="J612" t="s">
        <v>23</v>
      </c>
      <c r="K612" t="s">
        <v>34</v>
      </c>
      <c r="L612" t="s">
        <v>13</v>
      </c>
      <c r="M612">
        <v>1</v>
      </c>
    </row>
    <row r="613" spans="1:13" x14ac:dyDescent="0.3">
      <c r="A613">
        <v>845</v>
      </c>
      <c r="B613" t="s">
        <v>640</v>
      </c>
      <c r="C613">
        <v>35</v>
      </c>
      <c r="D613" t="s">
        <v>27</v>
      </c>
      <c r="E613" t="s">
        <v>20</v>
      </c>
      <c r="F613">
        <v>0</v>
      </c>
      <c r="G613" t="s">
        <v>14</v>
      </c>
      <c r="H613">
        <v>7</v>
      </c>
      <c r="I613" t="s">
        <v>22</v>
      </c>
      <c r="J613" t="s">
        <v>23</v>
      </c>
      <c r="K613" t="s">
        <v>17</v>
      </c>
      <c r="L613" t="s">
        <v>20</v>
      </c>
      <c r="M613">
        <v>0</v>
      </c>
    </row>
    <row r="614" spans="1:13" x14ac:dyDescent="0.3">
      <c r="A614">
        <v>846</v>
      </c>
      <c r="B614" t="s">
        <v>641</v>
      </c>
      <c r="C614">
        <v>28</v>
      </c>
      <c r="D614" t="s">
        <v>27</v>
      </c>
      <c r="E614" t="s">
        <v>20</v>
      </c>
      <c r="F614">
        <v>0</v>
      </c>
      <c r="G614" t="s">
        <v>14</v>
      </c>
      <c r="H614">
        <v>2</v>
      </c>
      <c r="I614" t="s">
        <v>15</v>
      </c>
      <c r="J614" t="s">
        <v>16</v>
      </c>
      <c r="K614" t="s">
        <v>24</v>
      </c>
      <c r="L614" t="s">
        <v>13</v>
      </c>
      <c r="M614">
        <v>1</v>
      </c>
    </row>
    <row r="615" spans="1:13" x14ac:dyDescent="0.3">
      <c r="A615">
        <v>847</v>
      </c>
      <c r="B615" t="s">
        <v>642</v>
      </c>
      <c r="C615">
        <v>34</v>
      </c>
      <c r="D615" t="s">
        <v>27</v>
      </c>
      <c r="E615" t="s">
        <v>20</v>
      </c>
      <c r="F615">
        <v>0</v>
      </c>
      <c r="G615" t="s">
        <v>14</v>
      </c>
      <c r="H615">
        <v>3</v>
      </c>
      <c r="I615" t="s">
        <v>15</v>
      </c>
      <c r="J615" t="s">
        <v>23</v>
      </c>
      <c r="K615" t="s">
        <v>24</v>
      </c>
      <c r="L615" t="s">
        <v>20</v>
      </c>
      <c r="M615">
        <v>0</v>
      </c>
    </row>
    <row r="616" spans="1:13" x14ac:dyDescent="0.3">
      <c r="A616">
        <v>848</v>
      </c>
      <c r="B616" t="s">
        <v>643</v>
      </c>
      <c r="C616">
        <v>26</v>
      </c>
      <c r="D616" t="s">
        <v>27</v>
      </c>
      <c r="E616" t="s">
        <v>13</v>
      </c>
      <c r="F616">
        <v>1</v>
      </c>
      <c r="G616" t="s">
        <v>21</v>
      </c>
      <c r="H616">
        <v>5</v>
      </c>
      <c r="I616" t="s">
        <v>15</v>
      </c>
      <c r="J616" t="s">
        <v>16</v>
      </c>
      <c r="K616" t="s">
        <v>24</v>
      </c>
      <c r="L616" t="s">
        <v>13</v>
      </c>
      <c r="M616">
        <v>1</v>
      </c>
    </row>
    <row r="617" spans="1:13" x14ac:dyDescent="0.3">
      <c r="A617">
        <v>850</v>
      </c>
      <c r="B617" t="s">
        <v>644</v>
      </c>
      <c r="C617">
        <v>27</v>
      </c>
      <c r="D617" t="s">
        <v>27</v>
      </c>
      <c r="E617" t="s">
        <v>20</v>
      </c>
      <c r="F617">
        <v>0</v>
      </c>
      <c r="G617" t="s">
        <v>46</v>
      </c>
      <c r="H617">
        <v>3</v>
      </c>
      <c r="I617" t="s">
        <v>15</v>
      </c>
      <c r="J617" t="s">
        <v>23</v>
      </c>
      <c r="K617" t="s">
        <v>24</v>
      </c>
      <c r="L617" t="s">
        <v>20</v>
      </c>
      <c r="M617">
        <v>0</v>
      </c>
    </row>
    <row r="618" spans="1:13" x14ac:dyDescent="0.3">
      <c r="A618">
        <v>851</v>
      </c>
      <c r="B618" t="s">
        <v>645</v>
      </c>
      <c r="C618">
        <v>51</v>
      </c>
      <c r="D618" t="s">
        <v>19</v>
      </c>
      <c r="E618" t="s">
        <v>20</v>
      </c>
      <c r="F618">
        <v>0</v>
      </c>
      <c r="G618" t="s">
        <v>14</v>
      </c>
      <c r="H618">
        <v>26</v>
      </c>
      <c r="I618" t="s">
        <v>33</v>
      </c>
      <c r="J618" t="s">
        <v>16</v>
      </c>
      <c r="K618" t="s">
        <v>24</v>
      </c>
      <c r="L618" t="s">
        <v>20</v>
      </c>
      <c r="M618">
        <v>0</v>
      </c>
    </row>
    <row r="619" spans="1:13" x14ac:dyDescent="0.3">
      <c r="A619">
        <v>852</v>
      </c>
      <c r="B619" t="s">
        <v>646</v>
      </c>
      <c r="C619">
        <v>44</v>
      </c>
      <c r="D619" t="s">
        <v>12</v>
      </c>
      <c r="E619" t="s">
        <v>20</v>
      </c>
      <c r="F619">
        <v>0</v>
      </c>
      <c r="G619" t="s">
        <v>14</v>
      </c>
      <c r="H619">
        <v>4</v>
      </c>
      <c r="I619" t="s">
        <v>15</v>
      </c>
      <c r="J619" t="s">
        <v>23</v>
      </c>
      <c r="K619" t="s">
        <v>17</v>
      </c>
      <c r="L619" t="s">
        <v>20</v>
      </c>
      <c r="M619">
        <v>0</v>
      </c>
    </row>
    <row r="620" spans="1:13" x14ac:dyDescent="0.3">
      <c r="A620">
        <v>854</v>
      </c>
      <c r="B620" t="s">
        <v>647</v>
      </c>
      <c r="C620">
        <v>25</v>
      </c>
      <c r="D620" t="s">
        <v>45</v>
      </c>
      <c r="E620" t="s">
        <v>20</v>
      </c>
      <c r="F620">
        <v>0</v>
      </c>
      <c r="G620" t="s">
        <v>14</v>
      </c>
      <c r="H620">
        <v>2</v>
      </c>
      <c r="I620" t="s">
        <v>15</v>
      </c>
      <c r="J620" t="s">
        <v>23</v>
      </c>
      <c r="K620" t="s">
        <v>17</v>
      </c>
      <c r="L620" t="s">
        <v>20</v>
      </c>
      <c r="M620">
        <v>0</v>
      </c>
    </row>
    <row r="621" spans="1:13" x14ac:dyDescent="0.3">
      <c r="A621">
        <v>855</v>
      </c>
      <c r="B621" t="s">
        <v>648</v>
      </c>
      <c r="C621">
        <v>33</v>
      </c>
      <c r="D621" t="s">
        <v>27</v>
      </c>
      <c r="E621" t="s">
        <v>20</v>
      </c>
      <c r="F621">
        <v>0</v>
      </c>
      <c r="G621" t="s">
        <v>14</v>
      </c>
      <c r="H621">
        <v>1</v>
      </c>
      <c r="I621" t="s">
        <v>15</v>
      </c>
      <c r="J621" t="s">
        <v>23</v>
      </c>
      <c r="K621" t="s">
        <v>34</v>
      </c>
      <c r="L621" t="s">
        <v>20</v>
      </c>
      <c r="M621">
        <v>0</v>
      </c>
    </row>
    <row r="622" spans="1:13" x14ac:dyDescent="0.3">
      <c r="A622">
        <v>856</v>
      </c>
      <c r="B622" t="s">
        <v>649</v>
      </c>
      <c r="C622">
        <v>35</v>
      </c>
      <c r="D622" t="s">
        <v>27</v>
      </c>
      <c r="E622" t="s">
        <v>20</v>
      </c>
      <c r="F622">
        <v>0</v>
      </c>
      <c r="G622" t="s">
        <v>14</v>
      </c>
      <c r="H622">
        <v>27</v>
      </c>
      <c r="I622" t="s">
        <v>33</v>
      </c>
      <c r="J622" t="s">
        <v>16</v>
      </c>
      <c r="K622" t="s">
        <v>17</v>
      </c>
      <c r="L622" t="s">
        <v>20</v>
      </c>
      <c r="M622">
        <v>0</v>
      </c>
    </row>
    <row r="623" spans="1:13" x14ac:dyDescent="0.3">
      <c r="A623">
        <v>857</v>
      </c>
      <c r="B623" t="s">
        <v>650</v>
      </c>
      <c r="C623">
        <v>36</v>
      </c>
      <c r="D623" t="s">
        <v>12</v>
      </c>
      <c r="E623" t="s">
        <v>20</v>
      </c>
      <c r="F623">
        <v>0</v>
      </c>
      <c r="G623" t="s">
        <v>14</v>
      </c>
      <c r="H623">
        <v>1</v>
      </c>
      <c r="I623" t="s">
        <v>15</v>
      </c>
      <c r="J623" t="s">
        <v>23</v>
      </c>
      <c r="K623" t="s">
        <v>24</v>
      </c>
      <c r="L623" t="s">
        <v>13</v>
      </c>
      <c r="M623">
        <v>1</v>
      </c>
    </row>
    <row r="624" spans="1:13" x14ac:dyDescent="0.3">
      <c r="A624">
        <v>859</v>
      </c>
      <c r="B624" t="s">
        <v>651</v>
      </c>
      <c r="C624">
        <v>32</v>
      </c>
      <c r="D624" t="s">
        <v>27</v>
      </c>
      <c r="E624" t="s">
        <v>20</v>
      </c>
      <c r="F624">
        <v>0</v>
      </c>
      <c r="G624" t="s">
        <v>14</v>
      </c>
      <c r="H624">
        <v>13</v>
      </c>
      <c r="I624" t="s">
        <v>22</v>
      </c>
      <c r="J624" t="s">
        <v>23</v>
      </c>
      <c r="K624" t="s">
        <v>34</v>
      </c>
      <c r="L624" t="s">
        <v>20</v>
      </c>
      <c r="M624">
        <v>0</v>
      </c>
    </row>
    <row r="625" spans="1:13" x14ac:dyDescent="0.3">
      <c r="A625">
        <v>861</v>
      </c>
      <c r="B625" t="s">
        <v>652</v>
      </c>
      <c r="C625">
        <v>30</v>
      </c>
      <c r="D625" t="s">
        <v>27</v>
      </c>
      <c r="E625" t="s">
        <v>20</v>
      </c>
      <c r="F625">
        <v>0</v>
      </c>
      <c r="G625" t="s">
        <v>21</v>
      </c>
      <c r="H625">
        <v>5</v>
      </c>
      <c r="I625" t="s">
        <v>15</v>
      </c>
      <c r="J625" t="s">
        <v>23</v>
      </c>
      <c r="K625" t="s">
        <v>34</v>
      </c>
      <c r="L625" t="s">
        <v>20</v>
      </c>
      <c r="M625">
        <v>0</v>
      </c>
    </row>
    <row r="626" spans="1:13" x14ac:dyDescent="0.3">
      <c r="A626">
        <v>862</v>
      </c>
      <c r="B626" t="s">
        <v>653</v>
      </c>
      <c r="C626">
        <v>53</v>
      </c>
      <c r="D626" t="s">
        <v>19</v>
      </c>
      <c r="E626" t="s">
        <v>20</v>
      </c>
      <c r="F626">
        <v>0</v>
      </c>
      <c r="G626" t="s">
        <v>14</v>
      </c>
      <c r="H626">
        <v>7</v>
      </c>
      <c r="I626" t="s">
        <v>22</v>
      </c>
      <c r="J626" t="s">
        <v>16</v>
      </c>
      <c r="K626" t="s">
        <v>24</v>
      </c>
      <c r="L626" t="s">
        <v>13</v>
      </c>
      <c r="M626">
        <v>1</v>
      </c>
    </row>
    <row r="627" spans="1:13" x14ac:dyDescent="0.3">
      <c r="A627">
        <v>864</v>
      </c>
      <c r="B627" t="s">
        <v>654</v>
      </c>
      <c r="C627">
        <v>45</v>
      </c>
      <c r="D627" t="s">
        <v>12</v>
      </c>
      <c r="E627" t="s">
        <v>20</v>
      </c>
      <c r="F627">
        <v>0</v>
      </c>
      <c r="G627" t="s">
        <v>14</v>
      </c>
      <c r="H627">
        <v>9</v>
      </c>
      <c r="I627" t="s">
        <v>22</v>
      </c>
      <c r="J627" t="s">
        <v>23</v>
      </c>
      <c r="K627" t="s">
        <v>34</v>
      </c>
      <c r="L627" t="s">
        <v>13</v>
      </c>
      <c r="M627">
        <v>1</v>
      </c>
    </row>
    <row r="628" spans="1:13" x14ac:dyDescent="0.3">
      <c r="A628">
        <v>865</v>
      </c>
      <c r="B628" t="s">
        <v>655</v>
      </c>
      <c r="C628">
        <v>32</v>
      </c>
      <c r="D628" t="s">
        <v>27</v>
      </c>
      <c r="E628" t="s">
        <v>20</v>
      </c>
      <c r="F628">
        <v>0</v>
      </c>
      <c r="G628" t="s">
        <v>14</v>
      </c>
      <c r="H628">
        <v>8</v>
      </c>
      <c r="I628" t="s">
        <v>22</v>
      </c>
      <c r="J628" t="s">
        <v>16</v>
      </c>
      <c r="K628" t="s">
        <v>24</v>
      </c>
      <c r="L628" t="s">
        <v>20</v>
      </c>
      <c r="M628">
        <v>0</v>
      </c>
    </row>
    <row r="629" spans="1:13" x14ac:dyDescent="0.3">
      <c r="A629">
        <v>867</v>
      </c>
      <c r="B629" t="s">
        <v>656</v>
      </c>
      <c r="C629">
        <v>52</v>
      </c>
      <c r="D629" t="s">
        <v>19</v>
      </c>
      <c r="E629" t="s">
        <v>20</v>
      </c>
      <c r="F629">
        <v>0</v>
      </c>
      <c r="G629" t="s">
        <v>21</v>
      </c>
      <c r="H629">
        <v>25</v>
      </c>
      <c r="I629" t="s">
        <v>33</v>
      </c>
      <c r="J629" t="s">
        <v>16</v>
      </c>
      <c r="K629" t="s">
        <v>24</v>
      </c>
      <c r="L629" t="s">
        <v>20</v>
      </c>
      <c r="M629">
        <v>0</v>
      </c>
    </row>
    <row r="630" spans="1:13" x14ac:dyDescent="0.3">
      <c r="A630">
        <v>868</v>
      </c>
      <c r="B630" t="s">
        <v>657</v>
      </c>
      <c r="C630">
        <v>37</v>
      </c>
      <c r="D630" t="s">
        <v>12</v>
      </c>
      <c r="E630" t="s">
        <v>20</v>
      </c>
      <c r="F630">
        <v>0</v>
      </c>
      <c r="G630" t="s">
        <v>14</v>
      </c>
      <c r="H630">
        <v>16</v>
      </c>
      <c r="I630" t="s">
        <v>33</v>
      </c>
      <c r="J630" t="s">
        <v>23</v>
      </c>
      <c r="K630" t="s">
        <v>34</v>
      </c>
      <c r="L630" t="s">
        <v>20</v>
      </c>
      <c r="M630">
        <v>0</v>
      </c>
    </row>
    <row r="631" spans="1:13" x14ac:dyDescent="0.3">
      <c r="A631">
        <v>869</v>
      </c>
      <c r="B631" t="s">
        <v>658</v>
      </c>
      <c r="C631">
        <v>28</v>
      </c>
      <c r="D631" t="s">
        <v>27</v>
      </c>
      <c r="E631" t="s">
        <v>20</v>
      </c>
      <c r="F631">
        <v>0</v>
      </c>
      <c r="G631" t="s">
        <v>14</v>
      </c>
      <c r="H631">
        <v>8</v>
      </c>
      <c r="I631" t="s">
        <v>22</v>
      </c>
      <c r="J631" t="s">
        <v>23</v>
      </c>
      <c r="K631" t="s">
        <v>34</v>
      </c>
      <c r="L631" t="s">
        <v>20</v>
      </c>
      <c r="M631">
        <v>0</v>
      </c>
    </row>
    <row r="632" spans="1:13" x14ac:dyDescent="0.3">
      <c r="A632">
        <v>872</v>
      </c>
      <c r="B632" t="s">
        <v>659</v>
      </c>
      <c r="C632">
        <v>22</v>
      </c>
      <c r="D632" t="s">
        <v>45</v>
      </c>
      <c r="E632" t="s">
        <v>20</v>
      </c>
      <c r="F632">
        <v>0</v>
      </c>
      <c r="G632" t="s">
        <v>14</v>
      </c>
      <c r="H632">
        <v>1</v>
      </c>
      <c r="I632" t="s">
        <v>15</v>
      </c>
      <c r="J632" t="s">
        <v>23</v>
      </c>
      <c r="K632" t="s">
        <v>24</v>
      </c>
      <c r="L632" t="s">
        <v>20</v>
      </c>
      <c r="M632">
        <v>0</v>
      </c>
    </row>
    <row r="633" spans="1:13" x14ac:dyDescent="0.3">
      <c r="A633">
        <v>874</v>
      </c>
      <c r="B633" t="s">
        <v>660</v>
      </c>
      <c r="C633">
        <v>44</v>
      </c>
      <c r="D633" t="s">
        <v>12</v>
      </c>
      <c r="E633" t="s">
        <v>20</v>
      </c>
      <c r="F633">
        <v>0</v>
      </c>
      <c r="G633" t="s">
        <v>14</v>
      </c>
      <c r="H633">
        <v>8</v>
      </c>
      <c r="I633" t="s">
        <v>22</v>
      </c>
      <c r="J633" t="s">
        <v>23</v>
      </c>
      <c r="K633" t="s">
        <v>24</v>
      </c>
      <c r="L633" t="s">
        <v>13</v>
      </c>
      <c r="M633">
        <v>1</v>
      </c>
    </row>
    <row r="634" spans="1:13" x14ac:dyDescent="0.3">
      <c r="A634">
        <v>875</v>
      </c>
      <c r="B634" t="s">
        <v>661</v>
      </c>
      <c r="C634">
        <v>42</v>
      </c>
      <c r="D634" t="s">
        <v>12</v>
      </c>
      <c r="E634" t="s">
        <v>20</v>
      </c>
      <c r="F634">
        <v>0</v>
      </c>
      <c r="G634" t="s">
        <v>21</v>
      </c>
      <c r="H634">
        <v>2</v>
      </c>
      <c r="I634" t="s">
        <v>15</v>
      </c>
      <c r="J634" t="s">
        <v>23</v>
      </c>
      <c r="K634" t="s">
        <v>17</v>
      </c>
      <c r="L634" t="s">
        <v>13</v>
      </c>
      <c r="M634">
        <v>1</v>
      </c>
    </row>
    <row r="635" spans="1:13" x14ac:dyDescent="0.3">
      <c r="A635">
        <v>878</v>
      </c>
      <c r="B635" t="s">
        <v>662</v>
      </c>
      <c r="C635">
        <v>36</v>
      </c>
      <c r="D635" t="s">
        <v>12</v>
      </c>
      <c r="E635" t="s">
        <v>20</v>
      </c>
      <c r="F635">
        <v>0</v>
      </c>
      <c r="G635" t="s">
        <v>14</v>
      </c>
      <c r="H635">
        <v>8</v>
      </c>
      <c r="I635" t="s">
        <v>22</v>
      </c>
      <c r="J635" t="s">
        <v>23</v>
      </c>
      <c r="K635" t="s">
        <v>24</v>
      </c>
      <c r="L635" t="s">
        <v>20</v>
      </c>
      <c r="M635">
        <v>0</v>
      </c>
    </row>
    <row r="636" spans="1:13" x14ac:dyDescent="0.3">
      <c r="A636">
        <v>879</v>
      </c>
      <c r="B636" t="s">
        <v>663</v>
      </c>
      <c r="C636">
        <v>25</v>
      </c>
      <c r="D636" t="s">
        <v>45</v>
      </c>
      <c r="E636" t="s">
        <v>20</v>
      </c>
      <c r="F636">
        <v>0</v>
      </c>
      <c r="G636" t="s">
        <v>14</v>
      </c>
      <c r="H636">
        <v>3</v>
      </c>
      <c r="I636" t="s">
        <v>15</v>
      </c>
      <c r="J636" t="s">
        <v>23</v>
      </c>
      <c r="K636" t="s">
        <v>24</v>
      </c>
      <c r="L636" t="s">
        <v>13</v>
      </c>
      <c r="M636">
        <v>1</v>
      </c>
    </row>
    <row r="637" spans="1:13" x14ac:dyDescent="0.3">
      <c r="A637">
        <v>880</v>
      </c>
      <c r="B637" t="s">
        <v>664</v>
      </c>
      <c r="C637">
        <v>35</v>
      </c>
      <c r="D637" t="s">
        <v>27</v>
      </c>
      <c r="E637" t="s">
        <v>20</v>
      </c>
      <c r="F637">
        <v>0</v>
      </c>
      <c r="G637" t="s">
        <v>14</v>
      </c>
      <c r="H637">
        <v>9</v>
      </c>
      <c r="I637" t="s">
        <v>22</v>
      </c>
      <c r="J637" t="s">
        <v>16</v>
      </c>
      <c r="K637" t="s">
        <v>24</v>
      </c>
      <c r="L637" t="s">
        <v>13</v>
      </c>
      <c r="M637">
        <v>1</v>
      </c>
    </row>
    <row r="638" spans="1:13" x14ac:dyDescent="0.3">
      <c r="A638">
        <v>881</v>
      </c>
      <c r="B638" t="s">
        <v>665</v>
      </c>
      <c r="C638">
        <v>35</v>
      </c>
      <c r="D638" t="s">
        <v>27</v>
      </c>
      <c r="E638" t="s">
        <v>13</v>
      </c>
      <c r="F638">
        <v>1</v>
      </c>
      <c r="G638" t="s">
        <v>21</v>
      </c>
      <c r="H638">
        <v>25</v>
      </c>
      <c r="I638" t="s">
        <v>33</v>
      </c>
      <c r="J638" t="s">
        <v>16</v>
      </c>
      <c r="K638" t="s">
        <v>34</v>
      </c>
      <c r="L638" t="s">
        <v>13</v>
      </c>
      <c r="M638">
        <v>1</v>
      </c>
    </row>
    <row r="639" spans="1:13" x14ac:dyDescent="0.3">
      <c r="A639">
        <v>882</v>
      </c>
      <c r="B639" t="s">
        <v>666</v>
      </c>
      <c r="C639">
        <v>32</v>
      </c>
      <c r="D639" t="s">
        <v>27</v>
      </c>
      <c r="E639" t="s">
        <v>20</v>
      </c>
      <c r="F639">
        <v>0</v>
      </c>
      <c r="G639" t="s">
        <v>46</v>
      </c>
      <c r="H639">
        <v>1</v>
      </c>
      <c r="I639" t="s">
        <v>15</v>
      </c>
      <c r="J639" t="s">
        <v>23</v>
      </c>
      <c r="K639" t="s">
        <v>34</v>
      </c>
      <c r="L639" t="s">
        <v>20</v>
      </c>
      <c r="M639">
        <v>0</v>
      </c>
    </row>
    <row r="640" spans="1:13" x14ac:dyDescent="0.3">
      <c r="A640">
        <v>885</v>
      </c>
      <c r="B640" t="s">
        <v>667</v>
      </c>
      <c r="C640">
        <v>25</v>
      </c>
      <c r="D640" t="s">
        <v>45</v>
      </c>
      <c r="E640" t="s">
        <v>20</v>
      </c>
      <c r="F640">
        <v>0</v>
      </c>
      <c r="G640" t="s">
        <v>14</v>
      </c>
      <c r="H640">
        <v>4</v>
      </c>
      <c r="I640" t="s">
        <v>15</v>
      </c>
      <c r="J640" t="s">
        <v>23</v>
      </c>
      <c r="K640" t="s">
        <v>24</v>
      </c>
      <c r="L640" t="s">
        <v>20</v>
      </c>
      <c r="M640">
        <v>0</v>
      </c>
    </row>
    <row r="641" spans="1:13" x14ac:dyDescent="0.3">
      <c r="A641">
        <v>887</v>
      </c>
      <c r="B641" t="s">
        <v>668</v>
      </c>
      <c r="C641">
        <v>49</v>
      </c>
      <c r="D641" t="s">
        <v>19</v>
      </c>
      <c r="E641" t="s">
        <v>20</v>
      </c>
      <c r="F641">
        <v>0</v>
      </c>
      <c r="G641" t="s">
        <v>14</v>
      </c>
      <c r="H641">
        <v>1</v>
      </c>
      <c r="I641" t="s">
        <v>15</v>
      </c>
      <c r="J641" t="s">
        <v>16</v>
      </c>
      <c r="K641" t="s">
        <v>24</v>
      </c>
      <c r="L641" t="s">
        <v>20</v>
      </c>
      <c r="M641">
        <v>0</v>
      </c>
    </row>
    <row r="642" spans="1:13" x14ac:dyDescent="0.3">
      <c r="A642">
        <v>888</v>
      </c>
      <c r="B642" t="s">
        <v>669</v>
      </c>
      <c r="C642">
        <v>24</v>
      </c>
      <c r="D642" t="s">
        <v>45</v>
      </c>
      <c r="E642" t="s">
        <v>20</v>
      </c>
      <c r="F642">
        <v>0</v>
      </c>
      <c r="G642" t="s">
        <v>46</v>
      </c>
      <c r="H642">
        <v>4</v>
      </c>
      <c r="I642" t="s">
        <v>15</v>
      </c>
      <c r="J642" t="s">
        <v>23</v>
      </c>
      <c r="K642" t="s">
        <v>24</v>
      </c>
      <c r="L642" t="s">
        <v>20</v>
      </c>
      <c r="M642">
        <v>0</v>
      </c>
    </row>
    <row r="643" spans="1:13" x14ac:dyDescent="0.3">
      <c r="A643">
        <v>889</v>
      </c>
      <c r="B643" t="s">
        <v>670</v>
      </c>
      <c r="C643">
        <v>32</v>
      </c>
      <c r="D643" t="s">
        <v>27</v>
      </c>
      <c r="E643" t="s">
        <v>20</v>
      </c>
      <c r="F643">
        <v>0</v>
      </c>
      <c r="G643" t="s">
        <v>21</v>
      </c>
      <c r="H643">
        <v>5</v>
      </c>
      <c r="I643" t="s">
        <v>15</v>
      </c>
      <c r="J643" t="s">
        <v>23</v>
      </c>
      <c r="K643" t="s">
        <v>24</v>
      </c>
      <c r="L643" t="s">
        <v>20</v>
      </c>
      <c r="M643">
        <v>0</v>
      </c>
    </row>
    <row r="644" spans="1:13" x14ac:dyDescent="0.3">
      <c r="A644">
        <v>893</v>
      </c>
      <c r="B644" t="s">
        <v>671</v>
      </c>
      <c r="C644">
        <v>38</v>
      </c>
      <c r="D644" t="s">
        <v>12</v>
      </c>
      <c r="E644" t="s">
        <v>20</v>
      </c>
      <c r="F644">
        <v>0</v>
      </c>
      <c r="G644" t="s">
        <v>14</v>
      </c>
      <c r="H644">
        <v>9</v>
      </c>
      <c r="I644" t="s">
        <v>22</v>
      </c>
      <c r="J644" t="s">
        <v>23</v>
      </c>
      <c r="K644" t="s">
        <v>24</v>
      </c>
      <c r="L644" t="s">
        <v>20</v>
      </c>
      <c r="M644">
        <v>0</v>
      </c>
    </row>
    <row r="645" spans="1:13" x14ac:dyDescent="0.3">
      <c r="A645">
        <v>894</v>
      </c>
      <c r="B645" t="s">
        <v>672</v>
      </c>
      <c r="C645">
        <v>42</v>
      </c>
      <c r="D645" t="s">
        <v>12</v>
      </c>
      <c r="E645" t="s">
        <v>20</v>
      </c>
      <c r="F645">
        <v>0</v>
      </c>
      <c r="G645" t="s">
        <v>14</v>
      </c>
      <c r="H645">
        <v>3</v>
      </c>
      <c r="I645" t="s">
        <v>15</v>
      </c>
      <c r="J645" t="s">
        <v>16</v>
      </c>
      <c r="K645" t="s">
        <v>24</v>
      </c>
      <c r="L645" t="s">
        <v>13</v>
      </c>
      <c r="M645">
        <v>1</v>
      </c>
    </row>
    <row r="646" spans="1:13" x14ac:dyDescent="0.3">
      <c r="A646">
        <v>895</v>
      </c>
      <c r="B646" t="s">
        <v>673</v>
      </c>
      <c r="C646">
        <v>31</v>
      </c>
      <c r="D646" t="s">
        <v>27</v>
      </c>
      <c r="E646" t="s">
        <v>20</v>
      </c>
      <c r="F646">
        <v>0</v>
      </c>
      <c r="G646" t="s">
        <v>14</v>
      </c>
      <c r="H646">
        <v>11</v>
      </c>
      <c r="I646" t="s">
        <v>22</v>
      </c>
      <c r="J646" t="s">
        <v>23</v>
      </c>
      <c r="K646" t="s">
        <v>24</v>
      </c>
      <c r="L646" t="s">
        <v>13</v>
      </c>
      <c r="M646">
        <v>1</v>
      </c>
    </row>
    <row r="647" spans="1:13" x14ac:dyDescent="0.3">
      <c r="A647">
        <v>896</v>
      </c>
      <c r="B647" t="s">
        <v>674</v>
      </c>
      <c r="C647">
        <v>29</v>
      </c>
      <c r="D647" t="s">
        <v>27</v>
      </c>
      <c r="E647" t="s">
        <v>13</v>
      </c>
      <c r="F647">
        <v>1</v>
      </c>
      <c r="G647" t="s">
        <v>14</v>
      </c>
      <c r="H647">
        <v>1</v>
      </c>
      <c r="I647" t="s">
        <v>15</v>
      </c>
      <c r="J647" t="s">
        <v>16</v>
      </c>
      <c r="K647" t="s">
        <v>34</v>
      </c>
      <c r="L647" t="s">
        <v>13</v>
      </c>
      <c r="M647">
        <v>1</v>
      </c>
    </row>
    <row r="648" spans="1:13" x14ac:dyDescent="0.3">
      <c r="A648">
        <v>897</v>
      </c>
      <c r="B648" t="s">
        <v>675</v>
      </c>
      <c r="C648">
        <v>53</v>
      </c>
      <c r="D648" t="s">
        <v>19</v>
      </c>
      <c r="E648" t="s">
        <v>20</v>
      </c>
      <c r="F648">
        <v>0</v>
      </c>
      <c r="G648" t="s">
        <v>14</v>
      </c>
      <c r="H648">
        <v>8</v>
      </c>
      <c r="I648" t="s">
        <v>22</v>
      </c>
      <c r="J648" t="s">
        <v>23</v>
      </c>
      <c r="K648" t="s">
        <v>24</v>
      </c>
      <c r="L648" t="s">
        <v>20</v>
      </c>
      <c r="M648">
        <v>0</v>
      </c>
    </row>
    <row r="649" spans="1:13" x14ac:dyDescent="0.3">
      <c r="A649">
        <v>899</v>
      </c>
      <c r="B649" t="s">
        <v>676</v>
      </c>
      <c r="C649">
        <v>35</v>
      </c>
      <c r="D649" t="s">
        <v>27</v>
      </c>
      <c r="E649" t="s">
        <v>20</v>
      </c>
      <c r="F649">
        <v>0</v>
      </c>
      <c r="G649" t="s">
        <v>14</v>
      </c>
      <c r="H649">
        <v>25</v>
      </c>
      <c r="I649" t="s">
        <v>33</v>
      </c>
      <c r="J649" t="s">
        <v>23</v>
      </c>
      <c r="K649" t="s">
        <v>24</v>
      </c>
      <c r="L649" t="s">
        <v>20</v>
      </c>
      <c r="M649">
        <v>0</v>
      </c>
    </row>
    <row r="650" spans="1:13" x14ac:dyDescent="0.3">
      <c r="A650">
        <v>900</v>
      </c>
      <c r="B650" t="s">
        <v>677</v>
      </c>
      <c r="C650">
        <v>37</v>
      </c>
      <c r="D650" t="s">
        <v>12</v>
      </c>
      <c r="E650" t="s">
        <v>20</v>
      </c>
      <c r="F650">
        <v>0</v>
      </c>
      <c r="G650" t="s">
        <v>21</v>
      </c>
      <c r="H650">
        <v>21</v>
      </c>
      <c r="I650" t="s">
        <v>33</v>
      </c>
      <c r="J650" t="s">
        <v>16</v>
      </c>
      <c r="K650" t="s">
        <v>24</v>
      </c>
      <c r="L650" t="s">
        <v>20</v>
      </c>
      <c r="M650">
        <v>0</v>
      </c>
    </row>
    <row r="651" spans="1:13" x14ac:dyDescent="0.3">
      <c r="A651">
        <v>901</v>
      </c>
      <c r="B651" t="s">
        <v>678</v>
      </c>
      <c r="C651">
        <v>53</v>
      </c>
      <c r="D651" t="s">
        <v>19</v>
      </c>
      <c r="E651" t="s">
        <v>20</v>
      </c>
      <c r="F651">
        <v>0</v>
      </c>
      <c r="G651" t="s">
        <v>14</v>
      </c>
      <c r="H651">
        <v>23</v>
      </c>
      <c r="I651" t="s">
        <v>33</v>
      </c>
      <c r="J651" t="s">
        <v>16</v>
      </c>
      <c r="K651" t="s">
        <v>17</v>
      </c>
      <c r="L651" t="s">
        <v>20</v>
      </c>
      <c r="M651">
        <v>0</v>
      </c>
    </row>
    <row r="652" spans="1:13" x14ac:dyDescent="0.3">
      <c r="A652">
        <v>902</v>
      </c>
      <c r="B652" t="s">
        <v>679</v>
      </c>
      <c r="C652">
        <v>43</v>
      </c>
      <c r="D652" t="s">
        <v>12</v>
      </c>
      <c r="E652" t="s">
        <v>20</v>
      </c>
      <c r="F652">
        <v>0</v>
      </c>
      <c r="G652" t="s">
        <v>21</v>
      </c>
      <c r="H652">
        <v>1</v>
      </c>
      <c r="I652" t="s">
        <v>15</v>
      </c>
      <c r="J652" t="s">
        <v>16</v>
      </c>
      <c r="K652" t="s">
        <v>24</v>
      </c>
      <c r="L652" t="s">
        <v>20</v>
      </c>
      <c r="M652">
        <v>0</v>
      </c>
    </row>
    <row r="653" spans="1:13" x14ac:dyDescent="0.3">
      <c r="A653">
        <v>903</v>
      </c>
      <c r="B653" t="s">
        <v>680</v>
      </c>
      <c r="C653">
        <v>47</v>
      </c>
      <c r="D653" t="s">
        <v>19</v>
      </c>
      <c r="E653" t="s">
        <v>20</v>
      </c>
      <c r="F653">
        <v>0</v>
      </c>
      <c r="G653" t="s">
        <v>14</v>
      </c>
      <c r="H653">
        <v>2</v>
      </c>
      <c r="I653" t="s">
        <v>15</v>
      </c>
      <c r="J653" t="s">
        <v>16</v>
      </c>
      <c r="K653" t="s">
        <v>24</v>
      </c>
      <c r="L653" t="s">
        <v>13</v>
      </c>
      <c r="M653">
        <v>1</v>
      </c>
    </row>
    <row r="654" spans="1:13" x14ac:dyDescent="0.3">
      <c r="A654">
        <v>904</v>
      </c>
      <c r="B654" t="s">
        <v>681</v>
      </c>
      <c r="C654">
        <v>37</v>
      </c>
      <c r="D654" t="s">
        <v>12</v>
      </c>
      <c r="E654" t="s">
        <v>20</v>
      </c>
      <c r="F654">
        <v>0</v>
      </c>
      <c r="G654" t="s">
        <v>46</v>
      </c>
      <c r="H654">
        <v>19</v>
      </c>
      <c r="I654" t="s">
        <v>33</v>
      </c>
      <c r="J654" t="s">
        <v>23</v>
      </c>
      <c r="K654" t="s">
        <v>17</v>
      </c>
      <c r="L654" t="s">
        <v>13</v>
      </c>
      <c r="M654">
        <v>1</v>
      </c>
    </row>
    <row r="655" spans="1:13" x14ac:dyDescent="0.3">
      <c r="A655">
        <v>905</v>
      </c>
      <c r="B655" t="s">
        <v>682</v>
      </c>
      <c r="C655">
        <v>50</v>
      </c>
      <c r="D655" t="s">
        <v>19</v>
      </c>
      <c r="E655" t="s">
        <v>20</v>
      </c>
      <c r="F655">
        <v>0</v>
      </c>
      <c r="G655" t="s">
        <v>46</v>
      </c>
      <c r="H655">
        <v>2</v>
      </c>
      <c r="I655" t="s">
        <v>15</v>
      </c>
      <c r="J655" t="s">
        <v>23</v>
      </c>
      <c r="K655" t="s">
        <v>34</v>
      </c>
      <c r="L655" t="s">
        <v>20</v>
      </c>
      <c r="M655">
        <v>0</v>
      </c>
    </row>
    <row r="656" spans="1:13" x14ac:dyDescent="0.3">
      <c r="A656">
        <v>909</v>
      </c>
      <c r="B656" t="s">
        <v>683</v>
      </c>
      <c r="C656">
        <v>39</v>
      </c>
      <c r="D656" t="s">
        <v>12</v>
      </c>
      <c r="E656" t="s">
        <v>20</v>
      </c>
      <c r="F656">
        <v>0</v>
      </c>
      <c r="G656" t="s">
        <v>14</v>
      </c>
      <c r="H656">
        <v>2</v>
      </c>
      <c r="I656" t="s">
        <v>15</v>
      </c>
      <c r="J656" t="s">
        <v>16</v>
      </c>
      <c r="K656" t="s">
        <v>24</v>
      </c>
      <c r="L656" t="s">
        <v>20</v>
      </c>
      <c r="M656">
        <v>0</v>
      </c>
    </row>
    <row r="657" spans="1:13" x14ac:dyDescent="0.3">
      <c r="A657">
        <v>910</v>
      </c>
      <c r="B657" t="s">
        <v>684</v>
      </c>
      <c r="C657">
        <v>33</v>
      </c>
      <c r="D657" t="s">
        <v>27</v>
      </c>
      <c r="E657" t="s">
        <v>20</v>
      </c>
      <c r="F657">
        <v>0</v>
      </c>
      <c r="G657" t="s">
        <v>14</v>
      </c>
      <c r="H657">
        <v>3</v>
      </c>
      <c r="I657" t="s">
        <v>15</v>
      </c>
      <c r="J657" t="s">
        <v>23</v>
      </c>
      <c r="K657" t="s">
        <v>34</v>
      </c>
      <c r="L657" t="s">
        <v>13</v>
      </c>
      <c r="M657">
        <v>1</v>
      </c>
    </row>
    <row r="658" spans="1:13" x14ac:dyDescent="0.3">
      <c r="A658">
        <v>911</v>
      </c>
      <c r="B658" t="s">
        <v>685</v>
      </c>
      <c r="C658">
        <v>32</v>
      </c>
      <c r="D658" t="s">
        <v>27</v>
      </c>
      <c r="E658" t="s">
        <v>13</v>
      </c>
      <c r="F658">
        <v>1</v>
      </c>
      <c r="G658" t="s">
        <v>14</v>
      </c>
      <c r="H658">
        <v>25</v>
      </c>
      <c r="I658" t="s">
        <v>33</v>
      </c>
      <c r="J658" t="s">
        <v>23</v>
      </c>
      <c r="K658" t="s">
        <v>17</v>
      </c>
      <c r="L658" t="s">
        <v>13</v>
      </c>
      <c r="M658">
        <v>1</v>
      </c>
    </row>
    <row r="659" spans="1:13" x14ac:dyDescent="0.3">
      <c r="A659">
        <v>912</v>
      </c>
      <c r="B659" t="s">
        <v>686</v>
      </c>
      <c r="C659">
        <v>29</v>
      </c>
      <c r="D659" t="s">
        <v>27</v>
      </c>
      <c r="E659" t="s">
        <v>20</v>
      </c>
      <c r="F659">
        <v>0</v>
      </c>
      <c r="G659" t="s">
        <v>14</v>
      </c>
      <c r="H659">
        <v>7</v>
      </c>
      <c r="I659" t="s">
        <v>22</v>
      </c>
      <c r="J659" t="s">
        <v>16</v>
      </c>
      <c r="K659" t="s">
        <v>34</v>
      </c>
      <c r="L659" t="s">
        <v>20</v>
      </c>
      <c r="M659">
        <v>0</v>
      </c>
    </row>
    <row r="660" spans="1:13" x14ac:dyDescent="0.3">
      <c r="A660">
        <v>913</v>
      </c>
      <c r="B660" t="s">
        <v>687</v>
      </c>
      <c r="C660">
        <v>44</v>
      </c>
      <c r="D660" t="s">
        <v>12</v>
      </c>
      <c r="E660" t="s">
        <v>20</v>
      </c>
      <c r="F660">
        <v>0</v>
      </c>
      <c r="G660" t="s">
        <v>14</v>
      </c>
      <c r="H660">
        <v>9</v>
      </c>
      <c r="I660" t="s">
        <v>22</v>
      </c>
      <c r="J660" t="s">
        <v>23</v>
      </c>
      <c r="K660" t="s">
        <v>24</v>
      </c>
      <c r="L660" t="s">
        <v>13</v>
      </c>
      <c r="M660">
        <v>1</v>
      </c>
    </row>
    <row r="661" spans="1:13" x14ac:dyDescent="0.3">
      <c r="A661">
        <v>916</v>
      </c>
      <c r="B661" t="s">
        <v>688</v>
      </c>
      <c r="C661">
        <v>28</v>
      </c>
      <c r="D661" t="s">
        <v>27</v>
      </c>
      <c r="E661" t="s">
        <v>20</v>
      </c>
      <c r="F661">
        <v>0</v>
      </c>
      <c r="G661" t="s">
        <v>14</v>
      </c>
      <c r="H661">
        <v>5</v>
      </c>
      <c r="I661" t="s">
        <v>15</v>
      </c>
      <c r="J661" t="s">
        <v>23</v>
      </c>
      <c r="K661" t="s">
        <v>17</v>
      </c>
      <c r="L661" t="s">
        <v>20</v>
      </c>
      <c r="M661">
        <v>0</v>
      </c>
    </row>
    <row r="662" spans="1:13" x14ac:dyDescent="0.3">
      <c r="A662">
        <v>918</v>
      </c>
      <c r="B662" t="s">
        <v>689</v>
      </c>
      <c r="C662">
        <v>58</v>
      </c>
      <c r="D662" t="s">
        <v>31</v>
      </c>
      <c r="E662" t="s">
        <v>13</v>
      </c>
      <c r="F662">
        <v>1</v>
      </c>
      <c r="G662" t="s">
        <v>21</v>
      </c>
      <c r="H662">
        <v>2</v>
      </c>
      <c r="I662" t="s">
        <v>15</v>
      </c>
      <c r="J662" t="s">
        <v>23</v>
      </c>
      <c r="K662" t="s">
        <v>34</v>
      </c>
      <c r="L662" t="s">
        <v>13</v>
      </c>
      <c r="M662">
        <v>1</v>
      </c>
    </row>
    <row r="663" spans="1:13" x14ac:dyDescent="0.3">
      <c r="A663">
        <v>920</v>
      </c>
      <c r="B663" t="s">
        <v>690</v>
      </c>
      <c r="C663">
        <v>43</v>
      </c>
      <c r="D663" t="s">
        <v>12</v>
      </c>
      <c r="E663" t="s">
        <v>20</v>
      </c>
      <c r="F663">
        <v>0</v>
      </c>
      <c r="G663" t="s">
        <v>14</v>
      </c>
      <c r="H663">
        <v>8</v>
      </c>
      <c r="I663" t="s">
        <v>22</v>
      </c>
      <c r="J663" t="s">
        <v>16</v>
      </c>
      <c r="K663" t="s">
        <v>34</v>
      </c>
      <c r="L663" t="s">
        <v>20</v>
      </c>
      <c r="M663">
        <v>0</v>
      </c>
    </row>
    <row r="664" spans="1:13" x14ac:dyDescent="0.3">
      <c r="A664">
        <v>922</v>
      </c>
      <c r="B664" t="s">
        <v>691</v>
      </c>
      <c r="C664">
        <v>20</v>
      </c>
      <c r="D664" t="s">
        <v>45</v>
      </c>
      <c r="E664" t="s">
        <v>13</v>
      </c>
      <c r="F664">
        <v>1</v>
      </c>
      <c r="G664" t="s">
        <v>14</v>
      </c>
      <c r="H664">
        <v>2</v>
      </c>
      <c r="I664" t="s">
        <v>15</v>
      </c>
      <c r="J664" t="s">
        <v>16</v>
      </c>
      <c r="K664" t="s">
        <v>17</v>
      </c>
      <c r="L664" t="s">
        <v>20</v>
      </c>
      <c r="M664">
        <v>0</v>
      </c>
    </row>
    <row r="665" spans="1:13" x14ac:dyDescent="0.3">
      <c r="A665">
        <v>923</v>
      </c>
      <c r="B665" t="s">
        <v>692</v>
      </c>
      <c r="C665">
        <v>21</v>
      </c>
      <c r="D665" t="s">
        <v>45</v>
      </c>
      <c r="E665" t="s">
        <v>13</v>
      </c>
      <c r="F665">
        <v>1</v>
      </c>
      <c r="G665" t="s">
        <v>14</v>
      </c>
      <c r="H665">
        <v>18</v>
      </c>
      <c r="I665" t="s">
        <v>33</v>
      </c>
      <c r="J665" t="s">
        <v>16</v>
      </c>
      <c r="K665" t="s">
        <v>17</v>
      </c>
      <c r="L665" t="s">
        <v>20</v>
      </c>
      <c r="M665">
        <v>0</v>
      </c>
    </row>
    <row r="666" spans="1:13" x14ac:dyDescent="0.3">
      <c r="A666">
        <v>924</v>
      </c>
      <c r="B666" t="s">
        <v>693</v>
      </c>
      <c r="C666">
        <v>36</v>
      </c>
      <c r="D666" t="s">
        <v>12</v>
      </c>
      <c r="E666" t="s">
        <v>20</v>
      </c>
      <c r="F666">
        <v>0</v>
      </c>
      <c r="G666" t="s">
        <v>14</v>
      </c>
      <c r="H666">
        <v>14</v>
      </c>
      <c r="I666" t="s">
        <v>22</v>
      </c>
      <c r="J666" t="s">
        <v>23</v>
      </c>
      <c r="K666" t="s">
        <v>24</v>
      </c>
      <c r="L666" t="s">
        <v>13</v>
      </c>
      <c r="M666">
        <v>1</v>
      </c>
    </row>
    <row r="667" spans="1:13" x14ac:dyDescent="0.3">
      <c r="A667">
        <v>925</v>
      </c>
      <c r="B667" t="s">
        <v>694</v>
      </c>
      <c r="C667">
        <v>47</v>
      </c>
      <c r="D667" t="s">
        <v>19</v>
      </c>
      <c r="E667" t="s">
        <v>20</v>
      </c>
      <c r="F667">
        <v>0</v>
      </c>
      <c r="G667" t="s">
        <v>14</v>
      </c>
      <c r="H667">
        <v>2</v>
      </c>
      <c r="I667" t="s">
        <v>15</v>
      </c>
      <c r="J667" t="s">
        <v>16</v>
      </c>
      <c r="K667" t="s">
        <v>17</v>
      </c>
      <c r="L667" t="s">
        <v>13</v>
      </c>
      <c r="M667">
        <v>1</v>
      </c>
    </row>
    <row r="668" spans="1:13" x14ac:dyDescent="0.3">
      <c r="A668">
        <v>926</v>
      </c>
      <c r="B668" t="s">
        <v>695</v>
      </c>
      <c r="C668">
        <v>22</v>
      </c>
      <c r="D668" t="s">
        <v>45</v>
      </c>
      <c r="E668" t="s">
        <v>13</v>
      </c>
      <c r="F668">
        <v>1</v>
      </c>
      <c r="G668" t="s">
        <v>14</v>
      </c>
      <c r="H668">
        <v>3</v>
      </c>
      <c r="I668" t="s">
        <v>15</v>
      </c>
      <c r="J668" t="s">
        <v>16</v>
      </c>
      <c r="K668" t="s">
        <v>24</v>
      </c>
      <c r="L668" t="s">
        <v>13</v>
      </c>
      <c r="M668">
        <v>1</v>
      </c>
    </row>
    <row r="669" spans="1:13" x14ac:dyDescent="0.3">
      <c r="A669">
        <v>927</v>
      </c>
      <c r="B669" t="s">
        <v>696</v>
      </c>
      <c r="C669">
        <v>41</v>
      </c>
      <c r="D669" t="s">
        <v>12</v>
      </c>
      <c r="E669" t="s">
        <v>13</v>
      </c>
      <c r="F669">
        <v>1</v>
      </c>
      <c r="G669" t="s">
        <v>14</v>
      </c>
      <c r="H669">
        <v>2</v>
      </c>
      <c r="I669" t="s">
        <v>15</v>
      </c>
      <c r="J669" t="s">
        <v>16</v>
      </c>
      <c r="K669" t="s">
        <v>34</v>
      </c>
      <c r="L669" t="s">
        <v>13</v>
      </c>
      <c r="M669">
        <v>1</v>
      </c>
    </row>
    <row r="670" spans="1:13" x14ac:dyDescent="0.3">
      <c r="A670">
        <v>930</v>
      </c>
      <c r="B670" t="s">
        <v>697</v>
      </c>
      <c r="C670">
        <v>28</v>
      </c>
      <c r="D670" t="s">
        <v>27</v>
      </c>
      <c r="E670" t="s">
        <v>20</v>
      </c>
      <c r="F670">
        <v>0</v>
      </c>
      <c r="G670" t="s">
        <v>14</v>
      </c>
      <c r="H670">
        <v>9</v>
      </c>
      <c r="I670" t="s">
        <v>22</v>
      </c>
      <c r="J670" t="s">
        <v>16</v>
      </c>
      <c r="K670" t="s">
        <v>34</v>
      </c>
      <c r="L670" t="s">
        <v>20</v>
      </c>
      <c r="M670">
        <v>0</v>
      </c>
    </row>
    <row r="671" spans="1:13" x14ac:dyDescent="0.3">
      <c r="A671">
        <v>932</v>
      </c>
      <c r="B671" t="s">
        <v>698</v>
      </c>
      <c r="C671">
        <v>39</v>
      </c>
      <c r="D671" t="s">
        <v>12</v>
      </c>
      <c r="E671" t="s">
        <v>13</v>
      </c>
      <c r="F671">
        <v>1</v>
      </c>
      <c r="G671" t="s">
        <v>14</v>
      </c>
      <c r="H671">
        <v>6</v>
      </c>
      <c r="I671" t="s">
        <v>22</v>
      </c>
      <c r="J671" t="s">
        <v>23</v>
      </c>
      <c r="K671" t="s">
        <v>24</v>
      </c>
      <c r="L671" t="s">
        <v>13</v>
      </c>
      <c r="M671">
        <v>1</v>
      </c>
    </row>
    <row r="672" spans="1:13" x14ac:dyDescent="0.3">
      <c r="A672">
        <v>933</v>
      </c>
      <c r="B672" t="s">
        <v>699</v>
      </c>
      <c r="C672">
        <v>27</v>
      </c>
      <c r="D672" t="s">
        <v>27</v>
      </c>
      <c r="E672" t="s">
        <v>20</v>
      </c>
      <c r="F672">
        <v>0</v>
      </c>
      <c r="G672" t="s">
        <v>14</v>
      </c>
      <c r="H672">
        <v>4</v>
      </c>
      <c r="I672" t="s">
        <v>15</v>
      </c>
      <c r="J672" t="s">
        <v>16</v>
      </c>
      <c r="K672" t="s">
        <v>17</v>
      </c>
      <c r="L672" t="s">
        <v>20</v>
      </c>
      <c r="M672">
        <v>0</v>
      </c>
    </row>
    <row r="673" spans="1:13" x14ac:dyDescent="0.3">
      <c r="A673">
        <v>934</v>
      </c>
      <c r="B673" t="s">
        <v>700</v>
      </c>
      <c r="C673">
        <v>34</v>
      </c>
      <c r="D673" t="s">
        <v>27</v>
      </c>
      <c r="E673" t="s">
        <v>20</v>
      </c>
      <c r="F673">
        <v>0</v>
      </c>
      <c r="G673" t="s">
        <v>14</v>
      </c>
      <c r="H673">
        <v>10</v>
      </c>
      <c r="I673" t="s">
        <v>22</v>
      </c>
      <c r="J673" t="s">
        <v>23</v>
      </c>
      <c r="K673" t="s">
        <v>34</v>
      </c>
      <c r="L673" t="s">
        <v>20</v>
      </c>
      <c r="M673">
        <v>0</v>
      </c>
    </row>
    <row r="674" spans="1:13" x14ac:dyDescent="0.3">
      <c r="A674">
        <v>936</v>
      </c>
      <c r="B674" t="s">
        <v>701</v>
      </c>
      <c r="C674">
        <v>42</v>
      </c>
      <c r="D674" t="s">
        <v>12</v>
      </c>
      <c r="E674" t="s">
        <v>20</v>
      </c>
      <c r="F674">
        <v>0</v>
      </c>
      <c r="G674" t="s">
        <v>14</v>
      </c>
      <c r="H674">
        <v>14</v>
      </c>
      <c r="I674" t="s">
        <v>22</v>
      </c>
      <c r="J674" t="s">
        <v>16</v>
      </c>
      <c r="K674" t="s">
        <v>17</v>
      </c>
      <c r="L674" t="s">
        <v>20</v>
      </c>
      <c r="M674">
        <v>0</v>
      </c>
    </row>
    <row r="675" spans="1:13" x14ac:dyDescent="0.3">
      <c r="A675">
        <v>939</v>
      </c>
      <c r="B675" t="s">
        <v>702</v>
      </c>
      <c r="C675">
        <v>33</v>
      </c>
      <c r="D675" t="s">
        <v>27</v>
      </c>
      <c r="E675" t="s">
        <v>20</v>
      </c>
      <c r="F675">
        <v>0</v>
      </c>
      <c r="G675" t="s">
        <v>14</v>
      </c>
      <c r="H675">
        <v>1</v>
      </c>
      <c r="I675" t="s">
        <v>15</v>
      </c>
      <c r="J675" t="s">
        <v>23</v>
      </c>
      <c r="K675" t="s">
        <v>17</v>
      </c>
      <c r="L675" t="s">
        <v>13</v>
      </c>
      <c r="M675">
        <v>1</v>
      </c>
    </row>
    <row r="676" spans="1:13" x14ac:dyDescent="0.3">
      <c r="A676">
        <v>940</v>
      </c>
      <c r="B676" t="s">
        <v>703</v>
      </c>
      <c r="C676">
        <v>58</v>
      </c>
      <c r="D676" t="s">
        <v>31</v>
      </c>
      <c r="E676" t="s">
        <v>20</v>
      </c>
      <c r="F676">
        <v>0</v>
      </c>
      <c r="G676" t="s">
        <v>14</v>
      </c>
      <c r="H676">
        <v>5</v>
      </c>
      <c r="I676" t="s">
        <v>15</v>
      </c>
      <c r="J676" t="s">
        <v>16</v>
      </c>
      <c r="K676" t="s">
        <v>34</v>
      </c>
      <c r="L676" t="s">
        <v>13</v>
      </c>
      <c r="M676">
        <v>1</v>
      </c>
    </row>
    <row r="677" spans="1:13" x14ac:dyDescent="0.3">
      <c r="A677">
        <v>941</v>
      </c>
      <c r="B677" t="s">
        <v>704</v>
      </c>
      <c r="C677">
        <v>31</v>
      </c>
      <c r="D677" t="s">
        <v>27</v>
      </c>
      <c r="E677" t="s">
        <v>20</v>
      </c>
      <c r="F677">
        <v>0</v>
      </c>
      <c r="G677" t="s">
        <v>14</v>
      </c>
      <c r="H677">
        <v>7</v>
      </c>
      <c r="I677" t="s">
        <v>22</v>
      </c>
      <c r="J677" t="s">
        <v>23</v>
      </c>
      <c r="K677" t="s">
        <v>24</v>
      </c>
      <c r="L677" t="s">
        <v>20</v>
      </c>
      <c r="M677">
        <v>0</v>
      </c>
    </row>
    <row r="678" spans="1:13" x14ac:dyDescent="0.3">
      <c r="A678">
        <v>942</v>
      </c>
      <c r="B678" t="s">
        <v>705</v>
      </c>
      <c r="C678">
        <v>35</v>
      </c>
      <c r="D678" t="s">
        <v>27</v>
      </c>
      <c r="E678" t="s">
        <v>20</v>
      </c>
      <c r="F678">
        <v>0</v>
      </c>
      <c r="G678" t="s">
        <v>14</v>
      </c>
      <c r="H678">
        <v>21</v>
      </c>
      <c r="I678" t="s">
        <v>33</v>
      </c>
      <c r="J678" t="s">
        <v>16</v>
      </c>
      <c r="K678" t="s">
        <v>24</v>
      </c>
      <c r="L678" t="s">
        <v>13</v>
      </c>
      <c r="M678">
        <v>1</v>
      </c>
    </row>
    <row r="679" spans="1:13" x14ac:dyDescent="0.3">
      <c r="A679">
        <v>944</v>
      </c>
      <c r="B679" t="s">
        <v>706</v>
      </c>
      <c r="C679">
        <v>49</v>
      </c>
      <c r="D679" t="s">
        <v>19</v>
      </c>
      <c r="E679" t="s">
        <v>20</v>
      </c>
      <c r="F679">
        <v>0</v>
      </c>
      <c r="G679" t="s">
        <v>14</v>
      </c>
      <c r="H679">
        <v>8</v>
      </c>
      <c r="I679" t="s">
        <v>22</v>
      </c>
      <c r="J679" t="s">
        <v>16</v>
      </c>
      <c r="K679" t="s">
        <v>24</v>
      </c>
      <c r="L679" t="s">
        <v>20</v>
      </c>
      <c r="M679">
        <v>0</v>
      </c>
    </row>
    <row r="680" spans="1:13" x14ac:dyDescent="0.3">
      <c r="A680">
        <v>945</v>
      </c>
      <c r="B680" t="s">
        <v>707</v>
      </c>
      <c r="C680">
        <v>48</v>
      </c>
      <c r="D680" t="s">
        <v>19</v>
      </c>
      <c r="E680" t="s">
        <v>20</v>
      </c>
      <c r="F680">
        <v>0</v>
      </c>
      <c r="G680" t="s">
        <v>14</v>
      </c>
      <c r="H680">
        <v>20</v>
      </c>
      <c r="I680" t="s">
        <v>33</v>
      </c>
      <c r="J680" t="s">
        <v>23</v>
      </c>
      <c r="K680" t="s">
        <v>24</v>
      </c>
      <c r="L680" t="s">
        <v>20</v>
      </c>
      <c r="M680">
        <v>0</v>
      </c>
    </row>
    <row r="681" spans="1:13" x14ac:dyDescent="0.3">
      <c r="A681">
        <v>947</v>
      </c>
      <c r="B681" t="s">
        <v>708</v>
      </c>
      <c r="C681">
        <v>31</v>
      </c>
      <c r="D681" t="s">
        <v>27</v>
      </c>
      <c r="E681" t="s">
        <v>20</v>
      </c>
      <c r="F681">
        <v>0</v>
      </c>
      <c r="G681" t="s">
        <v>46</v>
      </c>
      <c r="H681">
        <v>20</v>
      </c>
      <c r="I681" t="s">
        <v>33</v>
      </c>
      <c r="J681" t="s">
        <v>16</v>
      </c>
      <c r="K681" t="s">
        <v>24</v>
      </c>
      <c r="L681" t="s">
        <v>20</v>
      </c>
      <c r="M681">
        <v>0</v>
      </c>
    </row>
    <row r="682" spans="1:13" x14ac:dyDescent="0.3">
      <c r="A682">
        <v>949</v>
      </c>
      <c r="B682" t="s">
        <v>709</v>
      </c>
      <c r="C682">
        <v>36</v>
      </c>
      <c r="D682" t="s">
        <v>12</v>
      </c>
      <c r="E682" t="s">
        <v>20</v>
      </c>
      <c r="F682">
        <v>0</v>
      </c>
      <c r="G682" t="s">
        <v>14</v>
      </c>
      <c r="H682">
        <v>7</v>
      </c>
      <c r="I682" t="s">
        <v>22</v>
      </c>
      <c r="J682" t="s">
        <v>23</v>
      </c>
      <c r="K682" t="s">
        <v>17</v>
      </c>
      <c r="L682" t="s">
        <v>20</v>
      </c>
      <c r="M682">
        <v>0</v>
      </c>
    </row>
    <row r="683" spans="1:13" x14ac:dyDescent="0.3">
      <c r="A683">
        <v>950</v>
      </c>
      <c r="B683" t="s">
        <v>710</v>
      </c>
      <c r="C683">
        <v>38</v>
      </c>
      <c r="D683" t="s">
        <v>12</v>
      </c>
      <c r="E683" t="s">
        <v>20</v>
      </c>
      <c r="F683">
        <v>0</v>
      </c>
      <c r="G683" t="s">
        <v>14</v>
      </c>
      <c r="H683">
        <v>1</v>
      </c>
      <c r="I683" t="s">
        <v>15</v>
      </c>
      <c r="J683" t="s">
        <v>16</v>
      </c>
      <c r="K683" t="s">
        <v>24</v>
      </c>
      <c r="L683" t="s">
        <v>20</v>
      </c>
      <c r="M683">
        <v>0</v>
      </c>
    </row>
    <row r="684" spans="1:13" x14ac:dyDescent="0.3">
      <c r="A684">
        <v>951</v>
      </c>
      <c r="B684" t="s">
        <v>711</v>
      </c>
      <c r="C684">
        <v>32</v>
      </c>
      <c r="D684" t="s">
        <v>27</v>
      </c>
      <c r="E684" t="s">
        <v>20</v>
      </c>
      <c r="F684">
        <v>0</v>
      </c>
      <c r="G684" t="s">
        <v>46</v>
      </c>
      <c r="H684">
        <v>1</v>
      </c>
      <c r="I684" t="s">
        <v>15</v>
      </c>
      <c r="J684" t="s">
        <v>16</v>
      </c>
      <c r="K684" t="s">
        <v>24</v>
      </c>
      <c r="L684" t="s">
        <v>20</v>
      </c>
      <c r="M684">
        <v>0</v>
      </c>
    </row>
    <row r="685" spans="1:13" x14ac:dyDescent="0.3">
      <c r="A685">
        <v>952</v>
      </c>
      <c r="B685" t="s">
        <v>712</v>
      </c>
      <c r="C685">
        <v>25</v>
      </c>
      <c r="D685" t="s">
        <v>45</v>
      </c>
      <c r="E685" t="s">
        <v>13</v>
      </c>
      <c r="F685">
        <v>1</v>
      </c>
      <c r="G685" t="s">
        <v>14</v>
      </c>
      <c r="H685">
        <v>19</v>
      </c>
      <c r="I685" t="s">
        <v>33</v>
      </c>
      <c r="J685" t="s">
        <v>23</v>
      </c>
      <c r="K685" t="s">
        <v>24</v>
      </c>
      <c r="L685" t="s">
        <v>13</v>
      </c>
      <c r="M685">
        <v>1</v>
      </c>
    </row>
    <row r="686" spans="1:13" x14ac:dyDescent="0.3">
      <c r="A686">
        <v>954</v>
      </c>
      <c r="B686" t="s">
        <v>713</v>
      </c>
      <c r="C686">
        <v>40</v>
      </c>
      <c r="D686" t="s">
        <v>12</v>
      </c>
      <c r="E686" t="s">
        <v>20</v>
      </c>
      <c r="F686">
        <v>0</v>
      </c>
      <c r="G686" t="s">
        <v>14</v>
      </c>
      <c r="H686">
        <v>10</v>
      </c>
      <c r="I686" t="s">
        <v>22</v>
      </c>
      <c r="J686" t="s">
        <v>23</v>
      </c>
      <c r="K686" t="s">
        <v>34</v>
      </c>
      <c r="L686" t="s">
        <v>20</v>
      </c>
      <c r="M686">
        <v>0</v>
      </c>
    </row>
    <row r="687" spans="1:13" x14ac:dyDescent="0.3">
      <c r="A687">
        <v>956</v>
      </c>
      <c r="B687" t="s">
        <v>714</v>
      </c>
      <c r="C687">
        <v>26</v>
      </c>
      <c r="D687" t="s">
        <v>27</v>
      </c>
      <c r="E687" t="s">
        <v>20</v>
      </c>
      <c r="F687">
        <v>0</v>
      </c>
      <c r="G687" t="s">
        <v>21</v>
      </c>
      <c r="H687">
        <v>1</v>
      </c>
      <c r="I687" t="s">
        <v>15</v>
      </c>
      <c r="J687" t="s">
        <v>23</v>
      </c>
      <c r="K687" t="s">
        <v>17</v>
      </c>
      <c r="L687" t="s">
        <v>20</v>
      </c>
      <c r="M687">
        <v>0</v>
      </c>
    </row>
    <row r="688" spans="1:13" x14ac:dyDescent="0.3">
      <c r="A688">
        <v>957</v>
      </c>
      <c r="B688" t="s">
        <v>715</v>
      </c>
      <c r="C688">
        <v>41</v>
      </c>
      <c r="D688" t="s">
        <v>12</v>
      </c>
      <c r="E688" t="s">
        <v>20</v>
      </c>
      <c r="F688">
        <v>0</v>
      </c>
      <c r="G688" t="s">
        <v>14</v>
      </c>
      <c r="H688">
        <v>6</v>
      </c>
      <c r="I688" t="s">
        <v>22</v>
      </c>
      <c r="J688" t="s">
        <v>23</v>
      </c>
      <c r="K688" t="s">
        <v>17</v>
      </c>
      <c r="L688" t="s">
        <v>13</v>
      </c>
      <c r="M688">
        <v>1</v>
      </c>
    </row>
    <row r="689" spans="1:13" x14ac:dyDescent="0.3">
      <c r="A689">
        <v>958</v>
      </c>
      <c r="B689" t="s">
        <v>716</v>
      </c>
      <c r="C689">
        <v>36</v>
      </c>
      <c r="D689" t="s">
        <v>12</v>
      </c>
      <c r="E689" t="s">
        <v>20</v>
      </c>
      <c r="F689">
        <v>0</v>
      </c>
      <c r="G689" t="s">
        <v>14</v>
      </c>
      <c r="H689">
        <v>2</v>
      </c>
      <c r="I689" t="s">
        <v>15</v>
      </c>
      <c r="J689" t="s">
        <v>23</v>
      </c>
      <c r="K689" t="s">
        <v>17</v>
      </c>
      <c r="L689" t="s">
        <v>20</v>
      </c>
      <c r="M689">
        <v>0</v>
      </c>
    </row>
    <row r="690" spans="1:13" x14ac:dyDescent="0.3">
      <c r="A690">
        <v>959</v>
      </c>
      <c r="B690" t="s">
        <v>717</v>
      </c>
      <c r="C690">
        <v>19</v>
      </c>
      <c r="D690" t="s">
        <v>45</v>
      </c>
      <c r="E690" t="s">
        <v>13</v>
      </c>
      <c r="F690">
        <v>1</v>
      </c>
      <c r="G690" t="s">
        <v>14</v>
      </c>
      <c r="H690">
        <v>21</v>
      </c>
      <c r="I690" t="s">
        <v>33</v>
      </c>
      <c r="J690" t="s">
        <v>23</v>
      </c>
      <c r="K690" t="s">
        <v>17</v>
      </c>
      <c r="L690" t="s">
        <v>13</v>
      </c>
      <c r="M690">
        <v>1</v>
      </c>
    </row>
    <row r="691" spans="1:13" x14ac:dyDescent="0.3">
      <c r="A691">
        <v>960</v>
      </c>
      <c r="B691" t="s">
        <v>718</v>
      </c>
      <c r="C691">
        <v>20</v>
      </c>
      <c r="D691" t="s">
        <v>45</v>
      </c>
      <c r="E691" t="s">
        <v>13</v>
      </c>
      <c r="F691">
        <v>1</v>
      </c>
      <c r="G691" t="s">
        <v>14</v>
      </c>
      <c r="H691">
        <v>4</v>
      </c>
      <c r="I691" t="s">
        <v>15</v>
      </c>
      <c r="J691" t="s">
        <v>23</v>
      </c>
      <c r="K691" t="s">
        <v>17</v>
      </c>
      <c r="L691" t="s">
        <v>20</v>
      </c>
      <c r="M691">
        <v>0</v>
      </c>
    </row>
    <row r="692" spans="1:13" x14ac:dyDescent="0.3">
      <c r="A692">
        <v>961</v>
      </c>
      <c r="B692" t="s">
        <v>719</v>
      </c>
      <c r="C692">
        <v>31</v>
      </c>
      <c r="D692" t="s">
        <v>27</v>
      </c>
      <c r="E692" t="s">
        <v>20</v>
      </c>
      <c r="F692">
        <v>0</v>
      </c>
      <c r="G692" t="s">
        <v>14</v>
      </c>
      <c r="H692">
        <v>12</v>
      </c>
      <c r="I692" t="s">
        <v>22</v>
      </c>
      <c r="J692" t="s">
        <v>16</v>
      </c>
      <c r="K692" t="s">
        <v>24</v>
      </c>
      <c r="L692" t="s">
        <v>13</v>
      </c>
      <c r="M692">
        <v>1</v>
      </c>
    </row>
    <row r="693" spans="1:13" x14ac:dyDescent="0.3">
      <c r="A693">
        <v>964</v>
      </c>
      <c r="B693" t="s">
        <v>720</v>
      </c>
      <c r="C693">
        <v>40</v>
      </c>
      <c r="D693" t="s">
        <v>12</v>
      </c>
      <c r="E693" t="s">
        <v>20</v>
      </c>
      <c r="F693">
        <v>0</v>
      </c>
      <c r="G693" t="s">
        <v>21</v>
      </c>
      <c r="H693">
        <v>9</v>
      </c>
      <c r="I693" t="s">
        <v>22</v>
      </c>
      <c r="J693" t="s">
        <v>23</v>
      </c>
      <c r="K693" t="s">
        <v>34</v>
      </c>
      <c r="L693" t="s">
        <v>13</v>
      </c>
      <c r="M693">
        <v>1</v>
      </c>
    </row>
    <row r="694" spans="1:13" x14ac:dyDescent="0.3">
      <c r="A694">
        <v>966</v>
      </c>
      <c r="B694" t="s">
        <v>721</v>
      </c>
      <c r="C694">
        <v>32</v>
      </c>
      <c r="D694" t="s">
        <v>27</v>
      </c>
      <c r="E694" t="s">
        <v>20</v>
      </c>
      <c r="F694">
        <v>0</v>
      </c>
      <c r="G694" t="s">
        <v>14</v>
      </c>
      <c r="H694">
        <v>3</v>
      </c>
      <c r="I694" t="s">
        <v>15</v>
      </c>
      <c r="J694" t="s">
        <v>16</v>
      </c>
      <c r="K694" t="s">
        <v>24</v>
      </c>
      <c r="L694" t="s">
        <v>20</v>
      </c>
      <c r="M694">
        <v>0</v>
      </c>
    </row>
    <row r="695" spans="1:13" x14ac:dyDescent="0.3">
      <c r="A695">
        <v>967</v>
      </c>
      <c r="B695" t="s">
        <v>722</v>
      </c>
      <c r="C695">
        <v>36</v>
      </c>
      <c r="D695" t="s">
        <v>12</v>
      </c>
      <c r="E695" t="s">
        <v>13</v>
      </c>
      <c r="F695">
        <v>1</v>
      </c>
      <c r="G695" t="s">
        <v>14</v>
      </c>
      <c r="H695">
        <v>3</v>
      </c>
      <c r="I695" t="s">
        <v>15</v>
      </c>
      <c r="J695" t="s">
        <v>23</v>
      </c>
      <c r="K695" t="s">
        <v>24</v>
      </c>
      <c r="L695" t="s">
        <v>13</v>
      </c>
      <c r="M695">
        <v>1</v>
      </c>
    </row>
    <row r="696" spans="1:13" x14ac:dyDescent="0.3">
      <c r="A696">
        <v>969</v>
      </c>
      <c r="B696" t="s">
        <v>723</v>
      </c>
      <c r="C696">
        <v>33</v>
      </c>
      <c r="D696" t="s">
        <v>27</v>
      </c>
      <c r="E696" t="s">
        <v>20</v>
      </c>
      <c r="F696">
        <v>0</v>
      </c>
      <c r="G696" t="s">
        <v>14</v>
      </c>
      <c r="H696">
        <v>1</v>
      </c>
      <c r="I696" t="s">
        <v>15</v>
      </c>
      <c r="J696" t="s">
        <v>16</v>
      </c>
      <c r="K696" t="s">
        <v>17</v>
      </c>
      <c r="L696" t="s">
        <v>20</v>
      </c>
      <c r="M696">
        <v>0</v>
      </c>
    </row>
    <row r="697" spans="1:13" x14ac:dyDescent="0.3">
      <c r="A697">
        <v>970</v>
      </c>
      <c r="B697" t="s">
        <v>724</v>
      </c>
      <c r="C697">
        <v>37</v>
      </c>
      <c r="D697" t="s">
        <v>12</v>
      </c>
      <c r="E697" t="s">
        <v>13</v>
      </c>
      <c r="F697">
        <v>1</v>
      </c>
      <c r="G697" t="s">
        <v>14</v>
      </c>
      <c r="H697">
        <v>1</v>
      </c>
      <c r="I697" t="s">
        <v>15</v>
      </c>
      <c r="J697" t="s">
        <v>23</v>
      </c>
      <c r="K697" t="s">
        <v>24</v>
      </c>
      <c r="L697" t="s">
        <v>20</v>
      </c>
      <c r="M697">
        <v>0</v>
      </c>
    </row>
    <row r="698" spans="1:13" x14ac:dyDescent="0.3">
      <c r="A698">
        <v>972</v>
      </c>
      <c r="B698" t="s">
        <v>725</v>
      </c>
      <c r="C698">
        <v>45</v>
      </c>
      <c r="D698" t="s">
        <v>12</v>
      </c>
      <c r="E698" t="s">
        <v>20</v>
      </c>
      <c r="F698">
        <v>0</v>
      </c>
      <c r="G698" t="s">
        <v>46</v>
      </c>
      <c r="H698">
        <v>4</v>
      </c>
      <c r="I698" t="s">
        <v>15</v>
      </c>
      <c r="J698" t="s">
        <v>23</v>
      </c>
      <c r="K698" t="s">
        <v>24</v>
      </c>
      <c r="L698" t="s">
        <v>20</v>
      </c>
      <c r="M698">
        <v>0</v>
      </c>
    </row>
    <row r="699" spans="1:13" x14ac:dyDescent="0.3">
      <c r="A699">
        <v>974</v>
      </c>
      <c r="B699" t="s">
        <v>726</v>
      </c>
      <c r="C699">
        <v>29</v>
      </c>
      <c r="D699" t="s">
        <v>27</v>
      </c>
      <c r="E699" t="s">
        <v>20</v>
      </c>
      <c r="F699">
        <v>0</v>
      </c>
      <c r="G699" t="s">
        <v>21</v>
      </c>
      <c r="H699">
        <v>20</v>
      </c>
      <c r="I699" t="s">
        <v>33</v>
      </c>
      <c r="J699" t="s">
        <v>16</v>
      </c>
      <c r="K699" t="s">
        <v>24</v>
      </c>
      <c r="L699" t="s">
        <v>20</v>
      </c>
      <c r="M699">
        <v>0</v>
      </c>
    </row>
    <row r="700" spans="1:13" x14ac:dyDescent="0.3">
      <c r="A700">
        <v>975</v>
      </c>
      <c r="B700" t="s">
        <v>727</v>
      </c>
      <c r="C700">
        <v>35</v>
      </c>
      <c r="D700" t="s">
        <v>27</v>
      </c>
      <c r="E700" t="s">
        <v>20</v>
      </c>
      <c r="F700">
        <v>0</v>
      </c>
      <c r="G700" t="s">
        <v>14</v>
      </c>
      <c r="H700">
        <v>18</v>
      </c>
      <c r="I700" t="s">
        <v>33</v>
      </c>
      <c r="J700" t="s">
        <v>16</v>
      </c>
      <c r="K700" t="s">
        <v>24</v>
      </c>
      <c r="L700" t="s">
        <v>20</v>
      </c>
      <c r="M700">
        <v>0</v>
      </c>
    </row>
    <row r="701" spans="1:13" x14ac:dyDescent="0.3">
      <c r="A701">
        <v>976</v>
      </c>
      <c r="B701" t="s">
        <v>728</v>
      </c>
      <c r="C701">
        <v>52</v>
      </c>
      <c r="D701" t="s">
        <v>19</v>
      </c>
      <c r="E701" t="s">
        <v>20</v>
      </c>
      <c r="F701">
        <v>0</v>
      </c>
      <c r="G701" t="s">
        <v>14</v>
      </c>
      <c r="H701">
        <v>1</v>
      </c>
      <c r="I701" t="s">
        <v>15</v>
      </c>
      <c r="J701" t="s">
        <v>23</v>
      </c>
      <c r="K701" t="s">
        <v>24</v>
      </c>
      <c r="L701" t="s">
        <v>20</v>
      </c>
      <c r="M701">
        <v>0</v>
      </c>
    </row>
    <row r="702" spans="1:13" x14ac:dyDescent="0.3">
      <c r="A702">
        <v>977</v>
      </c>
      <c r="B702" t="s">
        <v>729</v>
      </c>
      <c r="C702">
        <v>58</v>
      </c>
      <c r="D702" t="s">
        <v>31</v>
      </c>
      <c r="E702" t="s">
        <v>13</v>
      </c>
      <c r="F702">
        <v>1</v>
      </c>
      <c r="G702" t="s">
        <v>14</v>
      </c>
      <c r="H702">
        <v>2</v>
      </c>
      <c r="I702" t="s">
        <v>15</v>
      </c>
      <c r="J702" t="s">
        <v>23</v>
      </c>
      <c r="K702" t="s">
        <v>17</v>
      </c>
      <c r="L702" t="s">
        <v>20</v>
      </c>
      <c r="M702">
        <v>0</v>
      </c>
    </row>
    <row r="703" spans="1:13" x14ac:dyDescent="0.3">
      <c r="A703">
        <v>981</v>
      </c>
      <c r="B703" t="s">
        <v>730</v>
      </c>
      <c r="C703">
        <v>53</v>
      </c>
      <c r="D703" t="s">
        <v>19</v>
      </c>
      <c r="E703" t="s">
        <v>20</v>
      </c>
      <c r="F703">
        <v>0</v>
      </c>
      <c r="G703" t="s">
        <v>14</v>
      </c>
      <c r="H703">
        <v>2</v>
      </c>
      <c r="I703" t="s">
        <v>15</v>
      </c>
      <c r="J703" t="s">
        <v>23</v>
      </c>
      <c r="K703" t="s">
        <v>34</v>
      </c>
      <c r="L703" t="s">
        <v>20</v>
      </c>
      <c r="M703">
        <v>0</v>
      </c>
    </row>
    <row r="704" spans="1:13" x14ac:dyDescent="0.3">
      <c r="A704">
        <v>982</v>
      </c>
      <c r="B704" t="s">
        <v>731</v>
      </c>
      <c r="C704">
        <v>30</v>
      </c>
      <c r="D704" t="s">
        <v>27</v>
      </c>
      <c r="E704" t="s">
        <v>20</v>
      </c>
      <c r="F704">
        <v>0</v>
      </c>
      <c r="G704" t="s">
        <v>14</v>
      </c>
      <c r="H704">
        <v>8</v>
      </c>
      <c r="I704" t="s">
        <v>22</v>
      </c>
      <c r="J704" t="s">
        <v>23</v>
      </c>
      <c r="K704" t="s">
        <v>34</v>
      </c>
      <c r="L704" t="s">
        <v>20</v>
      </c>
      <c r="M704">
        <v>0</v>
      </c>
    </row>
    <row r="705" spans="1:13" x14ac:dyDescent="0.3">
      <c r="A705">
        <v>983</v>
      </c>
      <c r="B705" t="s">
        <v>732</v>
      </c>
      <c r="C705">
        <v>38</v>
      </c>
      <c r="D705" t="s">
        <v>12</v>
      </c>
      <c r="E705" t="s">
        <v>20</v>
      </c>
      <c r="F705">
        <v>0</v>
      </c>
      <c r="G705" t="s">
        <v>46</v>
      </c>
      <c r="H705">
        <v>10</v>
      </c>
      <c r="I705" t="s">
        <v>22</v>
      </c>
      <c r="J705" t="s">
        <v>16</v>
      </c>
      <c r="K705" t="s">
        <v>17</v>
      </c>
      <c r="L705" t="s">
        <v>13</v>
      </c>
      <c r="M705">
        <v>1</v>
      </c>
    </row>
    <row r="706" spans="1:13" x14ac:dyDescent="0.3">
      <c r="A706">
        <v>984</v>
      </c>
      <c r="B706" t="s">
        <v>733</v>
      </c>
      <c r="C706">
        <v>35</v>
      </c>
      <c r="D706" t="s">
        <v>27</v>
      </c>
      <c r="E706" t="s">
        <v>20</v>
      </c>
      <c r="F706">
        <v>0</v>
      </c>
      <c r="G706" t="s">
        <v>14</v>
      </c>
      <c r="H706">
        <v>3</v>
      </c>
      <c r="I706" t="s">
        <v>15</v>
      </c>
      <c r="J706" t="s">
        <v>23</v>
      </c>
      <c r="K706" t="s">
        <v>34</v>
      </c>
      <c r="L706" t="s">
        <v>20</v>
      </c>
      <c r="M706">
        <v>0</v>
      </c>
    </row>
    <row r="707" spans="1:13" x14ac:dyDescent="0.3">
      <c r="A707">
        <v>985</v>
      </c>
      <c r="B707" t="s">
        <v>734</v>
      </c>
      <c r="C707">
        <v>39</v>
      </c>
      <c r="D707" t="s">
        <v>12</v>
      </c>
      <c r="E707" t="s">
        <v>20</v>
      </c>
      <c r="F707">
        <v>0</v>
      </c>
      <c r="G707" t="s">
        <v>14</v>
      </c>
      <c r="H707">
        <v>2</v>
      </c>
      <c r="I707" t="s">
        <v>15</v>
      </c>
      <c r="J707" t="s">
        <v>23</v>
      </c>
      <c r="K707" t="s">
        <v>17</v>
      </c>
      <c r="L707" t="s">
        <v>20</v>
      </c>
      <c r="M707">
        <v>0</v>
      </c>
    </row>
    <row r="708" spans="1:13" x14ac:dyDescent="0.3">
      <c r="A708">
        <v>986</v>
      </c>
      <c r="B708" t="s">
        <v>735</v>
      </c>
      <c r="C708">
        <v>40</v>
      </c>
      <c r="D708" t="s">
        <v>12</v>
      </c>
      <c r="E708" t="s">
        <v>13</v>
      </c>
      <c r="F708">
        <v>1</v>
      </c>
      <c r="G708" t="s">
        <v>46</v>
      </c>
      <c r="H708">
        <v>24</v>
      </c>
      <c r="I708" t="s">
        <v>33</v>
      </c>
      <c r="J708" t="s">
        <v>16</v>
      </c>
      <c r="K708" t="s">
        <v>17</v>
      </c>
      <c r="L708" t="s">
        <v>13</v>
      </c>
      <c r="M708">
        <v>1</v>
      </c>
    </row>
    <row r="709" spans="1:13" x14ac:dyDescent="0.3">
      <c r="A709">
        <v>987</v>
      </c>
      <c r="B709" t="s">
        <v>736</v>
      </c>
      <c r="C709">
        <v>47</v>
      </c>
      <c r="D709" t="s">
        <v>19</v>
      </c>
      <c r="E709" t="s">
        <v>20</v>
      </c>
      <c r="F709">
        <v>0</v>
      </c>
      <c r="G709" t="s">
        <v>21</v>
      </c>
      <c r="H709">
        <v>16</v>
      </c>
      <c r="I709" t="s">
        <v>33</v>
      </c>
      <c r="J709" t="s">
        <v>23</v>
      </c>
      <c r="K709" t="s">
        <v>34</v>
      </c>
      <c r="L709" t="s">
        <v>13</v>
      </c>
      <c r="M709">
        <v>1</v>
      </c>
    </row>
    <row r="710" spans="1:13" x14ac:dyDescent="0.3">
      <c r="A710">
        <v>990</v>
      </c>
      <c r="B710" t="s">
        <v>737</v>
      </c>
      <c r="C710">
        <v>36</v>
      </c>
      <c r="D710" t="s">
        <v>12</v>
      </c>
      <c r="E710" t="s">
        <v>20</v>
      </c>
      <c r="F710">
        <v>0</v>
      </c>
      <c r="G710" t="s">
        <v>46</v>
      </c>
      <c r="H710">
        <v>8</v>
      </c>
      <c r="I710" t="s">
        <v>22</v>
      </c>
      <c r="J710" t="s">
        <v>23</v>
      </c>
      <c r="K710" t="s">
        <v>34</v>
      </c>
      <c r="L710" t="s">
        <v>20</v>
      </c>
      <c r="M710">
        <v>0</v>
      </c>
    </row>
    <row r="711" spans="1:13" x14ac:dyDescent="0.3">
      <c r="A711">
        <v>991</v>
      </c>
      <c r="B711" t="s">
        <v>738</v>
      </c>
      <c r="C711">
        <v>31</v>
      </c>
      <c r="D711" t="s">
        <v>27</v>
      </c>
      <c r="E711" t="s">
        <v>13</v>
      </c>
      <c r="F711">
        <v>1</v>
      </c>
      <c r="G711" t="s">
        <v>46</v>
      </c>
      <c r="H711">
        <v>9</v>
      </c>
      <c r="I711" t="s">
        <v>22</v>
      </c>
      <c r="J711" t="s">
        <v>23</v>
      </c>
      <c r="K711" t="s">
        <v>17</v>
      </c>
      <c r="L711" t="s">
        <v>13</v>
      </c>
      <c r="M711">
        <v>1</v>
      </c>
    </row>
    <row r="712" spans="1:13" x14ac:dyDescent="0.3">
      <c r="A712">
        <v>992</v>
      </c>
      <c r="B712" t="s">
        <v>739</v>
      </c>
      <c r="C712">
        <v>33</v>
      </c>
      <c r="D712" t="s">
        <v>27</v>
      </c>
      <c r="E712" t="s">
        <v>20</v>
      </c>
      <c r="F712">
        <v>0</v>
      </c>
      <c r="G712" t="s">
        <v>46</v>
      </c>
      <c r="H712">
        <v>17</v>
      </c>
      <c r="I712" t="s">
        <v>33</v>
      </c>
      <c r="J712" t="s">
        <v>23</v>
      </c>
      <c r="K712" t="s">
        <v>17</v>
      </c>
      <c r="L712" t="s">
        <v>20</v>
      </c>
      <c r="M712">
        <v>0</v>
      </c>
    </row>
    <row r="713" spans="1:13" x14ac:dyDescent="0.3">
      <c r="A713">
        <v>994</v>
      </c>
      <c r="B713" t="s">
        <v>740</v>
      </c>
      <c r="C713">
        <v>29</v>
      </c>
      <c r="D713" t="s">
        <v>27</v>
      </c>
      <c r="E713" t="s">
        <v>13</v>
      </c>
      <c r="F713">
        <v>1</v>
      </c>
      <c r="G713" t="s">
        <v>14</v>
      </c>
      <c r="H713">
        <v>10</v>
      </c>
      <c r="I713" t="s">
        <v>22</v>
      </c>
      <c r="J713" t="s">
        <v>16</v>
      </c>
      <c r="K713" t="s">
        <v>17</v>
      </c>
      <c r="L713" t="s">
        <v>13</v>
      </c>
      <c r="M713">
        <v>1</v>
      </c>
    </row>
    <row r="714" spans="1:13" x14ac:dyDescent="0.3">
      <c r="A714">
        <v>995</v>
      </c>
      <c r="B714" t="s">
        <v>741</v>
      </c>
      <c r="C714">
        <v>33</v>
      </c>
      <c r="D714" t="s">
        <v>27</v>
      </c>
      <c r="E714" t="s">
        <v>20</v>
      </c>
      <c r="F714">
        <v>0</v>
      </c>
      <c r="G714" t="s">
        <v>14</v>
      </c>
      <c r="H714">
        <v>13</v>
      </c>
      <c r="I714" t="s">
        <v>22</v>
      </c>
      <c r="J714" t="s">
        <v>16</v>
      </c>
      <c r="K714" t="s">
        <v>17</v>
      </c>
      <c r="L714" t="s">
        <v>20</v>
      </c>
      <c r="M714">
        <v>0</v>
      </c>
    </row>
    <row r="715" spans="1:13" x14ac:dyDescent="0.3">
      <c r="A715">
        <v>996</v>
      </c>
      <c r="B715" t="s">
        <v>742</v>
      </c>
      <c r="C715">
        <v>45</v>
      </c>
      <c r="D715" t="s">
        <v>12</v>
      </c>
      <c r="E715" t="s">
        <v>20</v>
      </c>
      <c r="F715">
        <v>0</v>
      </c>
      <c r="G715" t="s">
        <v>14</v>
      </c>
      <c r="H715">
        <v>1</v>
      </c>
      <c r="I715" t="s">
        <v>15</v>
      </c>
      <c r="J715" t="s">
        <v>16</v>
      </c>
      <c r="K715" t="s">
        <v>34</v>
      </c>
      <c r="L715" t="s">
        <v>20</v>
      </c>
      <c r="M715">
        <v>0</v>
      </c>
    </row>
    <row r="716" spans="1:13" x14ac:dyDescent="0.3">
      <c r="A716">
        <v>997</v>
      </c>
      <c r="B716" t="s">
        <v>743</v>
      </c>
      <c r="C716">
        <v>50</v>
      </c>
      <c r="D716" t="s">
        <v>19</v>
      </c>
      <c r="E716" t="s">
        <v>20</v>
      </c>
      <c r="F716">
        <v>0</v>
      </c>
      <c r="G716" t="s">
        <v>14</v>
      </c>
      <c r="H716">
        <v>1</v>
      </c>
      <c r="I716" t="s">
        <v>15</v>
      </c>
      <c r="J716" t="s">
        <v>23</v>
      </c>
      <c r="K716" t="s">
        <v>34</v>
      </c>
      <c r="L716" t="s">
        <v>20</v>
      </c>
      <c r="M716">
        <v>0</v>
      </c>
    </row>
    <row r="717" spans="1:13" x14ac:dyDescent="0.3">
      <c r="A717">
        <v>998</v>
      </c>
      <c r="B717" t="s">
        <v>744</v>
      </c>
      <c r="C717">
        <v>33</v>
      </c>
      <c r="D717" t="s">
        <v>27</v>
      </c>
      <c r="E717" t="s">
        <v>20</v>
      </c>
      <c r="F717">
        <v>0</v>
      </c>
      <c r="G717" t="s">
        <v>21</v>
      </c>
      <c r="H717">
        <v>1</v>
      </c>
      <c r="I717" t="s">
        <v>15</v>
      </c>
      <c r="J717" t="s">
        <v>16</v>
      </c>
      <c r="K717" t="s">
        <v>24</v>
      </c>
      <c r="L717" t="s">
        <v>13</v>
      </c>
      <c r="M717">
        <v>1</v>
      </c>
    </row>
    <row r="718" spans="1:13" x14ac:dyDescent="0.3">
      <c r="A718">
        <v>999</v>
      </c>
      <c r="B718" t="s">
        <v>745</v>
      </c>
      <c r="C718">
        <v>41</v>
      </c>
      <c r="D718" t="s">
        <v>12</v>
      </c>
      <c r="E718" t="s">
        <v>20</v>
      </c>
      <c r="F718">
        <v>0</v>
      </c>
      <c r="G718" t="s">
        <v>21</v>
      </c>
      <c r="H718">
        <v>9</v>
      </c>
      <c r="I718" t="s">
        <v>22</v>
      </c>
      <c r="J718" t="s">
        <v>23</v>
      </c>
      <c r="K718" t="s">
        <v>34</v>
      </c>
      <c r="L718" t="s">
        <v>20</v>
      </c>
      <c r="M718">
        <v>0</v>
      </c>
    </row>
    <row r="719" spans="1:13" x14ac:dyDescent="0.3">
      <c r="A719">
        <v>1001</v>
      </c>
      <c r="B719" t="s">
        <v>746</v>
      </c>
      <c r="C719">
        <v>27</v>
      </c>
      <c r="D719" t="s">
        <v>27</v>
      </c>
      <c r="E719" t="s">
        <v>20</v>
      </c>
      <c r="F719">
        <v>0</v>
      </c>
      <c r="G719" t="s">
        <v>14</v>
      </c>
      <c r="H719">
        <v>16</v>
      </c>
      <c r="I719" t="s">
        <v>33</v>
      </c>
      <c r="J719" t="s">
        <v>16</v>
      </c>
      <c r="K719" t="s">
        <v>24</v>
      </c>
      <c r="L719" t="s">
        <v>20</v>
      </c>
      <c r="M719">
        <v>0</v>
      </c>
    </row>
    <row r="720" spans="1:13" x14ac:dyDescent="0.3">
      <c r="A720">
        <v>1002</v>
      </c>
      <c r="B720" t="s">
        <v>747</v>
      </c>
      <c r="C720">
        <v>45</v>
      </c>
      <c r="D720" t="s">
        <v>12</v>
      </c>
      <c r="E720" t="s">
        <v>20</v>
      </c>
      <c r="F720">
        <v>0</v>
      </c>
      <c r="G720" t="s">
        <v>46</v>
      </c>
      <c r="H720">
        <v>23</v>
      </c>
      <c r="I720" t="s">
        <v>33</v>
      </c>
      <c r="J720" t="s">
        <v>23</v>
      </c>
      <c r="K720" t="s">
        <v>24</v>
      </c>
      <c r="L720" t="s">
        <v>13</v>
      </c>
      <c r="M720">
        <v>1</v>
      </c>
    </row>
    <row r="721" spans="1:13" x14ac:dyDescent="0.3">
      <c r="A721">
        <v>1003</v>
      </c>
      <c r="B721" t="s">
        <v>748</v>
      </c>
      <c r="C721">
        <v>47</v>
      </c>
      <c r="D721" t="s">
        <v>19</v>
      </c>
      <c r="E721" t="s">
        <v>20</v>
      </c>
      <c r="F721">
        <v>0</v>
      </c>
      <c r="G721" t="s">
        <v>14</v>
      </c>
      <c r="H721">
        <v>4</v>
      </c>
      <c r="I721" t="s">
        <v>15</v>
      </c>
      <c r="J721" t="s">
        <v>16</v>
      </c>
      <c r="K721" t="s">
        <v>17</v>
      </c>
      <c r="L721" t="s">
        <v>13</v>
      </c>
      <c r="M721">
        <v>1</v>
      </c>
    </row>
    <row r="722" spans="1:13" x14ac:dyDescent="0.3">
      <c r="A722">
        <v>1004</v>
      </c>
      <c r="B722" t="s">
        <v>749</v>
      </c>
      <c r="C722">
        <v>30</v>
      </c>
      <c r="D722" t="s">
        <v>27</v>
      </c>
      <c r="E722" t="s">
        <v>13</v>
      </c>
      <c r="F722">
        <v>1</v>
      </c>
      <c r="G722" t="s">
        <v>14</v>
      </c>
      <c r="H722">
        <v>22</v>
      </c>
      <c r="I722" t="s">
        <v>33</v>
      </c>
      <c r="J722" t="s">
        <v>16</v>
      </c>
      <c r="K722" t="s">
        <v>24</v>
      </c>
      <c r="L722" t="s">
        <v>13</v>
      </c>
      <c r="M722">
        <v>1</v>
      </c>
    </row>
    <row r="723" spans="1:13" x14ac:dyDescent="0.3">
      <c r="A723">
        <v>1005</v>
      </c>
      <c r="B723" t="s">
        <v>750</v>
      </c>
      <c r="C723">
        <v>50</v>
      </c>
      <c r="D723" t="s">
        <v>19</v>
      </c>
      <c r="E723" t="s">
        <v>20</v>
      </c>
      <c r="F723">
        <v>0</v>
      </c>
      <c r="G723" t="s">
        <v>14</v>
      </c>
      <c r="H723">
        <v>24</v>
      </c>
      <c r="I723" t="s">
        <v>33</v>
      </c>
      <c r="J723" t="s">
        <v>23</v>
      </c>
      <c r="K723" t="s">
        <v>24</v>
      </c>
      <c r="L723" t="s">
        <v>13</v>
      </c>
      <c r="M723">
        <v>1</v>
      </c>
    </row>
    <row r="724" spans="1:13" x14ac:dyDescent="0.3">
      <c r="A724">
        <v>1006</v>
      </c>
      <c r="B724" t="s">
        <v>751</v>
      </c>
      <c r="C724">
        <v>38</v>
      </c>
      <c r="D724" t="s">
        <v>12</v>
      </c>
      <c r="E724" t="s">
        <v>20</v>
      </c>
      <c r="F724">
        <v>0</v>
      </c>
      <c r="G724" t="s">
        <v>21</v>
      </c>
      <c r="H724">
        <v>10</v>
      </c>
      <c r="I724" t="s">
        <v>22</v>
      </c>
      <c r="J724" t="s">
        <v>23</v>
      </c>
      <c r="K724" t="s">
        <v>24</v>
      </c>
      <c r="L724" t="s">
        <v>20</v>
      </c>
      <c r="M724">
        <v>0</v>
      </c>
    </row>
    <row r="725" spans="1:13" x14ac:dyDescent="0.3">
      <c r="A725">
        <v>1007</v>
      </c>
      <c r="B725" t="s">
        <v>752</v>
      </c>
      <c r="C725">
        <v>46</v>
      </c>
      <c r="D725" t="s">
        <v>19</v>
      </c>
      <c r="E725" t="s">
        <v>20</v>
      </c>
      <c r="F725">
        <v>0</v>
      </c>
      <c r="G725" t="s">
        <v>14</v>
      </c>
      <c r="H725">
        <v>7</v>
      </c>
      <c r="I725" t="s">
        <v>22</v>
      </c>
      <c r="J725" t="s">
        <v>23</v>
      </c>
      <c r="K725" t="s">
        <v>34</v>
      </c>
      <c r="L725" t="s">
        <v>20</v>
      </c>
      <c r="M725">
        <v>0</v>
      </c>
    </row>
    <row r="726" spans="1:13" x14ac:dyDescent="0.3">
      <c r="A726">
        <v>1009</v>
      </c>
      <c r="B726" t="s">
        <v>753</v>
      </c>
      <c r="C726">
        <v>24</v>
      </c>
      <c r="D726" t="s">
        <v>45</v>
      </c>
      <c r="E726" t="s">
        <v>20</v>
      </c>
      <c r="F726">
        <v>0</v>
      </c>
      <c r="G726" t="s">
        <v>14</v>
      </c>
      <c r="H726">
        <v>17</v>
      </c>
      <c r="I726" t="s">
        <v>33</v>
      </c>
      <c r="J726" t="s">
        <v>16</v>
      </c>
      <c r="K726" t="s">
        <v>34</v>
      </c>
      <c r="L726" t="s">
        <v>20</v>
      </c>
      <c r="M726">
        <v>0</v>
      </c>
    </row>
    <row r="727" spans="1:13" x14ac:dyDescent="0.3">
      <c r="A727">
        <v>1010</v>
      </c>
      <c r="B727" t="s">
        <v>754</v>
      </c>
      <c r="C727">
        <v>35</v>
      </c>
      <c r="D727" t="s">
        <v>27</v>
      </c>
      <c r="E727" t="s">
        <v>13</v>
      </c>
      <c r="F727">
        <v>1</v>
      </c>
      <c r="G727" t="s">
        <v>14</v>
      </c>
      <c r="H727">
        <v>14</v>
      </c>
      <c r="I727" t="s">
        <v>22</v>
      </c>
      <c r="J727" t="s">
        <v>23</v>
      </c>
      <c r="K727" t="s">
        <v>34</v>
      </c>
      <c r="L727" t="s">
        <v>13</v>
      </c>
      <c r="M727">
        <v>1</v>
      </c>
    </row>
    <row r="728" spans="1:13" x14ac:dyDescent="0.3">
      <c r="A728">
        <v>1011</v>
      </c>
      <c r="B728" t="s">
        <v>755</v>
      </c>
      <c r="C728">
        <v>31</v>
      </c>
      <c r="D728" t="s">
        <v>27</v>
      </c>
      <c r="E728" t="s">
        <v>20</v>
      </c>
      <c r="F728">
        <v>0</v>
      </c>
      <c r="G728" t="s">
        <v>21</v>
      </c>
      <c r="H728">
        <v>1</v>
      </c>
      <c r="I728" t="s">
        <v>15</v>
      </c>
      <c r="J728" t="s">
        <v>16</v>
      </c>
      <c r="K728" t="s">
        <v>24</v>
      </c>
      <c r="L728" t="s">
        <v>20</v>
      </c>
      <c r="M728">
        <v>0</v>
      </c>
    </row>
    <row r="729" spans="1:13" x14ac:dyDescent="0.3">
      <c r="A729">
        <v>1012</v>
      </c>
      <c r="B729" t="s">
        <v>756</v>
      </c>
      <c r="C729">
        <v>18</v>
      </c>
      <c r="D729" t="s">
        <v>45</v>
      </c>
      <c r="E729" t="s">
        <v>20</v>
      </c>
      <c r="F729">
        <v>0</v>
      </c>
      <c r="G729" t="s">
        <v>46</v>
      </c>
      <c r="H729">
        <v>5</v>
      </c>
      <c r="I729" t="s">
        <v>15</v>
      </c>
      <c r="J729" t="s">
        <v>23</v>
      </c>
      <c r="K729" t="s">
        <v>17</v>
      </c>
      <c r="L729" t="s">
        <v>20</v>
      </c>
      <c r="M729">
        <v>0</v>
      </c>
    </row>
    <row r="730" spans="1:13" x14ac:dyDescent="0.3">
      <c r="A730">
        <v>1013</v>
      </c>
      <c r="B730" t="s">
        <v>757</v>
      </c>
      <c r="C730">
        <v>54</v>
      </c>
      <c r="D730" t="s">
        <v>19</v>
      </c>
      <c r="E730" t="s">
        <v>20</v>
      </c>
      <c r="F730">
        <v>0</v>
      </c>
      <c r="G730" t="s">
        <v>14</v>
      </c>
      <c r="H730">
        <v>17</v>
      </c>
      <c r="I730" t="s">
        <v>33</v>
      </c>
      <c r="J730" t="s">
        <v>16</v>
      </c>
      <c r="K730" t="s">
        <v>24</v>
      </c>
      <c r="L730" t="s">
        <v>20</v>
      </c>
      <c r="M730">
        <v>0</v>
      </c>
    </row>
    <row r="731" spans="1:13" x14ac:dyDescent="0.3">
      <c r="A731">
        <v>1014</v>
      </c>
      <c r="B731" t="s">
        <v>758</v>
      </c>
      <c r="C731">
        <v>35</v>
      </c>
      <c r="D731" t="s">
        <v>27</v>
      </c>
      <c r="E731" t="s">
        <v>20</v>
      </c>
      <c r="F731">
        <v>0</v>
      </c>
      <c r="G731" t="s">
        <v>14</v>
      </c>
      <c r="H731">
        <v>25</v>
      </c>
      <c r="I731" t="s">
        <v>33</v>
      </c>
      <c r="J731" t="s">
        <v>16</v>
      </c>
      <c r="K731" t="s">
        <v>34</v>
      </c>
      <c r="L731" t="s">
        <v>13</v>
      </c>
      <c r="M731">
        <v>1</v>
      </c>
    </row>
    <row r="732" spans="1:13" x14ac:dyDescent="0.3">
      <c r="A732">
        <v>1015</v>
      </c>
      <c r="B732" t="s">
        <v>759</v>
      </c>
      <c r="C732">
        <v>30</v>
      </c>
      <c r="D732" t="s">
        <v>27</v>
      </c>
      <c r="E732" t="s">
        <v>20</v>
      </c>
      <c r="F732">
        <v>0</v>
      </c>
      <c r="G732" t="s">
        <v>14</v>
      </c>
      <c r="H732">
        <v>8</v>
      </c>
      <c r="I732" t="s">
        <v>22</v>
      </c>
      <c r="J732" t="s">
        <v>16</v>
      </c>
      <c r="K732" t="s">
        <v>24</v>
      </c>
      <c r="L732" t="s">
        <v>13</v>
      </c>
      <c r="M732">
        <v>1</v>
      </c>
    </row>
    <row r="733" spans="1:13" x14ac:dyDescent="0.3">
      <c r="A733">
        <v>1016</v>
      </c>
      <c r="B733" t="s">
        <v>760</v>
      </c>
      <c r="C733">
        <v>20</v>
      </c>
      <c r="D733" t="s">
        <v>45</v>
      </c>
      <c r="E733" t="s">
        <v>13</v>
      </c>
      <c r="F733">
        <v>1</v>
      </c>
      <c r="G733" t="s">
        <v>14</v>
      </c>
      <c r="H733">
        <v>11</v>
      </c>
      <c r="I733" t="s">
        <v>22</v>
      </c>
      <c r="J733" t="s">
        <v>16</v>
      </c>
      <c r="K733" t="s">
        <v>17</v>
      </c>
      <c r="L733" t="s">
        <v>13</v>
      </c>
      <c r="M733">
        <v>1</v>
      </c>
    </row>
    <row r="734" spans="1:13" x14ac:dyDescent="0.3">
      <c r="A734">
        <v>1017</v>
      </c>
      <c r="B734" t="s">
        <v>761</v>
      </c>
      <c r="C734">
        <v>30</v>
      </c>
      <c r="D734" t="s">
        <v>27</v>
      </c>
      <c r="E734" t="s">
        <v>13</v>
      </c>
      <c r="F734">
        <v>1</v>
      </c>
      <c r="G734" t="s">
        <v>21</v>
      </c>
      <c r="H734">
        <v>5</v>
      </c>
      <c r="I734" t="s">
        <v>15</v>
      </c>
      <c r="J734" t="s">
        <v>16</v>
      </c>
      <c r="K734" t="s">
        <v>17</v>
      </c>
      <c r="L734" t="s">
        <v>20</v>
      </c>
      <c r="M734">
        <v>0</v>
      </c>
    </row>
    <row r="735" spans="1:13" x14ac:dyDescent="0.3">
      <c r="A735">
        <v>1018</v>
      </c>
      <c r="B735" t="s">
        <v>762</v>
      </c>
      <c r="C735">
        <v>26</v>
      </c>
      <c r="D735" t="s">
        <v>27</v>
      </c>
      <c r="E735" t="s">
        <v>20</v>
      </c>
      <c r="F735">
        <v>0</v>
      </c>
      <c r="G735" t="s">
        <v>14</v>
      </c>
      <c r="H735">
        <v>2</v>
      </c>
      <c r="I735" t="s">
        <v>15</v>
      </c>
      <c r="J735" t="s">
        <v>23</v>
      </c>
      <c r="K735" t="s">
        <v>24</v>
      </c>
      <c r="L735" t="s">
        <v>20</v>
      </c>
      <c r="M735">
        <v>0</v>
      </c>
    </row>
    <row r="736" spans="1:13" x14ac:dyDescent="0.3">
      <c r="A736">
        <v>1019</v>
      </c>
      <c r="B736" t="s">
        <v>763</v>
      </c>
      <c r="C736">
        <v>22</v>
      </c>
      <c r="D736" t="s">
        <v>45</v>
      </c>
      <c r="E736" t="s">
        <v>20</v>
      </c>
      <c r="F736">
        <v>0</v>
      </c>
      <c r="G736" t="s">
        <v>14</v>
      </c>
      <c r="H736">
        <v>8</v>
      </c>
      <c r="I736" t="s">
        <v>22</v>
      </c>
      <c r="J736" t="s">
        <v>23</v>
      </c>
      <c r="K736" t="s">
        <v>24</v>
      </c>
      <c r="L736" t="s">
        <v>20</v>
      </c>
      <c r="M736">
        <v>0</v>
      </c>
    </row>
    <row r="737" spans="1:13" x14ac:dyDescent="0.3">
      <c r="A737">
        <v>1022</v>
      </c>
      <c r="B737" t="s">
        <v>764</v>
      </c>
      <c r="C737">
        <v>48</v>
      </c>
      <c r="D737" t="s">
        <v>19</v>
      </c>
      <c r="E737" t="s">
        <v>20</v>
      </c>
      <c r="F737">
        <v>0</v>
      </c>
      <c r="G737" t="s">
        <v>14</v>
      </c>
      <c r="H737">
        <v>6</v>
      </c>
      <c r="I737" t="s">
        <v>22</v>
      </c>
      <c r="J737" t="s">
        <v>23</v>
      </c>
      <c r="K737" t="s">
        <v>17</v>
      </c>
      <c r="L737" t="s">
        <v>20</v>
      </c>
      <c r="M737">
        <v>0</v>
      </c>
    </row>
    <row r="738" spans="1:13" x14ac:dyDescent="0.3">
      <c r="A738">
        <v>1024</v>
      </c>
      <c r="B738" t="s">
        <v>765</v>
      </c>
      <c r="C738">
        <v>48</v>
      </c>
      <c r="D738" t="s">
        <v>19</v>
      </c>
      <c r="E738" t="s">
        <v>20</v>
      </c>
      <c r="F738">
        <v>0</v>
      </c>
      <c r="G738" t="s">
        <v>14</v>
      </c>
      <c r="H738">
        <v>4</v>
      </c>
      <c r="I738" t="s">
        <v>15</v>
      </c>
      <c r="J738" t="s">
        <v>23</v>
      </c>
      <c r="K738" t="s">
        <v>17</v>
      </c>
      <c r="L738" t="s">
        <v>20</v>
      </c>
      <c r="M738">
        <v>0</v>
      </c>
    </row>
    <row r="739" spans="1:13" x14ac:dyDescent="0.3">
      <c r="A739">
        <v>1025</v>
      </c>
      <c r="B739" t="s">
        <v>766</v>
      </c>
      <c r="C739">
        <v>41</v>
      </c>
      <c r="D739" t="s">
        <v>12</v>
      </c>
      <c r="E739" t="s">
        <v>20</v>
      </c>
      <c r="F739">
        <v>0</v>
      </c>
      <c r="G739" t="s">
        <v>14</v>
      </c>
      <c r="H739">
        <v>7</v>
      </c>
      <c r="I739" t="s">
        <v>22</v>
      </c>
      <c r="J739" t="s">
        <v>16</v>
      </c>
      <c r="K739" t="s">
        <v>17</v>
      </c>
      <c r="L739" t="s">
        <v>20</v>
      </c>
      <c r="M739">
        <v>0</v>
      </c>
    </row>
    <row r="740" spans="1:13" x14ac:dyDescent="0.3">
      <c r="A740">
        <v>1026</v>
      </c>
      <c r="B740" t="s">
        <v>767</v>
      </c>
      <c r="C740">
        <v>39</v>
      </c>
      <c r="D740" t="s">
        <v>12</v>
      </c>
      <c r="E740" t="s">
        <v>20</v>
      </c>
      <c r="F740">
        <v>0</v>
      </c>
      <c r="G740" t="s">
        <v>14</v>
      </c>
      <c r="H740">
        <v>1</v>
      </c>
      <c r="I740" t="s">
        <v>15</v>
      </c>
      <c r="J740" t="s">
        <v>16</v>
      </c>
      <c r="K740" t="s">
        <v>24</v>
      </c>
      <c r="L740" t="s">
        <v>20</v>
      </c>
      <c r="M740">
        <v>0</v>
      </c>
    </row>
    <row r="741" spans="1:13" x14ac:dyDescent="0.3">
      <c r="A741">
        <v>1027</v>
      </c>
      <c r="B741" t="s">
        <v>768</v>
      </c>
      <c r="C741">
        <v>27</v>
      </c>
      <c r="D741" t="s">
        <v>27</v>
      </c>
      <c r="E741" t="s">
        <v>20</v>
      </c>
      <c r="F741">
        <v>0</v>
      </c>
      <c r="G741" t="s">
        <v>14</v>
      </c>
      <c r="H741">
        <v>2</v>
      </c>
      <c r="I741" t="s">
        <v>15</v>
      </c>
      <c r="J741" t="s">
        <v>16</v>
      </c>
      <c r="K741" t="s">
        <v>24</v>
      </c>
      <c r="L741" t="s">
        <v>20</v>
      </c>
      <c r="M741">
        <v>0</v>
      </c>
    </row>
    <row r="742" spans="1:13" x14ac:dyDescent="0.3">
      <c r="A742">
        <v>1028</v>
      </c>
      <c r="B742" t="s">
        <v>769</v>
      </c>
      <c r="C742">
        <v>35</v>
      </c>
      <c r="D742" t="s">
        <v>27</v>
      </c>
      <c r="E742" t="s">
        <v>20</v>
      </c>
      <c r="F742">
        <v>0</v>
      </c>
      <c r="G742" t="s">
        <v>14</v>
      </c>
      <c r="H742">
        <v>10</v>
      </c>
      <c r="I742" t="s">
        <v>22</v>
      </c>
      <c r="J742" t="s">
        <v>23</v>
      </c>
      <c r="K742" t="s">
        <v>34</v>
      </c>
      <c r="L742" t="s">
        <v>20</v>
      </c>
      <c r="M742">
        <v>0</v>
      </c>
    </row>
    <row r="743" spans="1:13" x14ac:dyDescent="0.3">
      <c r="A743">
        <v>1029</v>
      </c>
      <c r="B743" t="s">
        <v>770</v>
      </c>
      <c r="C743">
        <v>42</v>
      </c>
      <c r="D743" t="s">
        <v>12</v>
      </c>
      <c r="E743" t="s">
        <v>20</v>
      </c>
      <c r="F743">
        <v>0</v>
      </c>
      <c r="G743" t="s">
        <v>14</v>
      </c>
      <c r="H743">
        <v>5</v>
      </c>
      <c r="I743" t="s">
        <v>15</v>
      </c>
      <c r="J743" t="s">
        <v>23</v>
      </c>
      <c r="K743" t="s">
        <v>24</v>
      </c>
      <c r="L743" t="s">
        <v>20</v>
      </c>
      <c r="M743">
        <v>0</v>
      </c>
    </row>
    <row r="744" spans="1:13" x14ac:dyDescent="0.3">
      <c r="A744">
        <v>1030</v>
      </c>
      <c r="B744" t="s">
        <v>771</v>
      </c>
      <c r="C744">
        <v>50</v>
      </c>
      <c r="D744" t="s">
        <v>19</v>
      </c>
      <c r="E744" t="s">
        <v>20</v>
      </c>
      <c r="F744">
        <v>0</v>
      </c>
      <c r="G744" t="s">
        <v>14</v>
      </c>
      <c r="H744">
        <v>9</v>
      </c>
      <c r="I744" t="s">
        <v>22</v>
      </c>
      <c r="J744" t="s">
        <v>23</v>
      </c>
      <c r="K744" t="s">
        <v>24</v>
      </c>
      <c r="L744" t="s">
        <v>20</v>
      </c>
      <c r="M744">
        <v>0</v>
      </c>
    </row>
    <row r="745" spans="1:13" x14ac:dyDescent="0.3">
      <c r="A745">
        <v>1032</v>
      </c>
      <c r="B745" t="s">
        <v>772</v>
      </c>
      <c r="C745">
        <v>59</v>
      </c>
      <c r="D745" t="s">
        <v>31</v>
      </c>
      <c r="E745" t="s">
        <v>20</v>
      </c>
      <c r="F745">
        <v>0</v>
      </c>
      <c r="G745" t="s">
        <v>14</v>
      </c>
      <c r="H745">
        <v>2</v>
      </c>
      <c r="I745" t="s">
        <v>15</v>
      </c>
      <c r="J745" t="s">
        <v>16</v>
      </c>
      <c r="K745" t="s">
        <v>17</v>
      </c>
      <c r="L745" t="s">
        <v>13</v>
      </c>
      <c r="M745">
        <v>1</v>
      </c>
    </row>
    <row r="746" spans="1:13" x14ac:dyDescent="0.3">
      <c r="A746">
        <v>1033</v>
      </c>
      <c r="B746" t="s">
        <v>773</v>
      </c>
      <c r="C746">
        <v>37</v>
      </c>
      <c r="D746" t="s">
        <v>12</v>
      </c>
      <c r="E746" t="s">
        <v>13</v>
      </c>
      <c r="F746">
        <v>1</v>
      </c>
      <c r="G746" t="s">
        <v>14</v>
      </c>
      <c r="H746">
        <v>11</v>
      </c>
      <c r="I746" t="s">
        <v>22</v>
      </c>
      <c r="J746" t="s">
        <v>16</v>
      </c>
      <c r="K746" t="s">
        <v>24</v>
      </c>
      <c r="L746" t="s">
        <v>20</v>
      </c>
      <c r="M746">
        <v>0</v>
      </c>
    </row>
    <row r="747" spans="1:13" x14ac:dyDescent="0.3">
      <c r="A747">
        <v>1034</v>
      </c>
      <c r="B747" t="s">
        <v>774</v>
      </c>
      <c r="C747">
        <v>55</v>
      </c>
      <c r="D747" t="s">
        <v>19</v>
      </c>
      <c r="E747" t="s">
        <v>20</v>
      </c>
      <c r="F747">
        <v>0</v>
      </c>
      <c r="G747" t="s">
        <v>21</v>
      </c>
      <c r="H747">
        <v>18</v>
      </c>
      <c r="I747" t="s">
        <v>33</v>
      </c>
      <c r="J747" t="s">
        <v>23</v>
      </c>
      <c r="K747" t="s">
        <v>24</v>
      </c>
      <c r="L747" t="s">
        <v>13</v>
      </c>
      <c r="M747">
        <v>1</v>
      </c>
    </row>
    <row r="748" spans="1:13" x14ac:dyDescent="0.3">
      <c r="A748">
        <v>1035</v>
      </c>
      <c r="B748" t="s">
        <v>775</v>
      </c>
      <c r="C748">
        <v>41</v>
      </c>
      <c r="D748" t="s">
        <v>12</v>
      </c>
      <c r="E748" t="s">
        <v>20</v>
      </c>
      <c r="F748">
        <v>0</v>
      </c>
      <c r="G748" t="s">
        <v>46</v>
      </c>
      <c r="H748">
        <v>7</v>
      </c>
      <c r="I748" t="s">
        <v>22</v>
      </c>
      <c r="J748" t="s">
        <v>16</v>
      </c>
      <c r="K748" t="s">
        <v>34</v>
      </c>
      <c r="L748" t="s">
        <v>20</v>
      </c>
      <c r="M748">
        <v>0</v>
      </c>
    </row>
    <row r="749" spans="1:13" x14ac:dyDescent="0.3">
      <c r="A749">
        <v>1036</v>
      </c>
      <c r="B749" t="s">
        <v>776</v>
      </c>
      <c r="C749">
        <v>38</v>
      </c>
      <c r="D749" t="s">
        <v>12</v>
      </c>
      <c r="E749" t="s">
        <v>20</v>
      </c>
      <c r="F749">
        <v>0</v>
      </c>
      <c r="G749" t="s">
        <v>14</v>
      </c>
      <c r="H749">
        <v>3</v>
      </c>
      <c r="I749" t="s">
        <v>15</v>
      </c>
      <c r="J749" t="s">
        <v>23</v>
      </c>
      <c r="K749" t="s">
        <v>17</v>
      </c>
      <c r="L749" t="s">
        <v>13</v>
      </c>
      <c r="M749">
        <v>1</v>
      </c>
    </row>
    <row r="750" spans="1:13" x14ac:dyDescent="0.3">
      <c r="A750">
        <v>1037</v>
      </c>
      <c r="B750" t="s">
        <v>777</v>
      </c>
      <c r="C750">
        <v>26</v>
      </c>
      <c r="D750" t="s">
        <v>27</v>
      </c>
      <c r="E750" t="s">
        <v>13</v>
      </c>
      <c r="F750">
        <v>1</v>
      </c>
      <c r="G750" t="s">
        <v>46</v>
      </c>
      <c r="H750">
        <v>29</v>
      </c>
      <c r="I750" t="s">
        <v>33</v>
      </c>
      <c r="J750" t="s">
        <v>23</v>
      </c>
      <c r="K750" t="s">
        <v>17</v>
      </c>
      <c r="L750" t="s">
        <v>20</v>
      </c>
      <c r="M750">
        <v>0</v>
      </c>
    </row>
    <row r="751" spans="1:13" x14ac:dyDescent="0.3">
      <c r="A751">
        <v>1038</v>
      </c>
      <c r="B751" t="s">
        <v>778</v>
      </c>
      <c r="C751">
        <v>52</v>
      </c>
      <c r="D751" t="s">
        <v>19</v>
      </c>
      <c r="E751" t="s">
        <v>13</v>
      </c>
      <c r="F751">
        <v>1</v>
      </c>
      <c r="G751" t="s">
        <v>14</v>
      </c>
      <c r="H751">
        <v>2</v>
      </c>
      <c r="I751" t="s">
        <v>15</v>
      </c>
      <c r="J751" t="s">
        <v>16</v>
      </c>
      <c r="K751" t="s">
        <v>24</v>
      </c>
      <c r="L751" t="s">
        <v>20</v>
      </c>
      <c r="M751">
        <v>0</v>
      </c>
    </row>
    <row r="752" spans="1:13" x14ac:dyDescent="0.3">
      <c r="A752">
        <v>1039</v>
      </c>
      <c r="B752" t="s">
        <v>779</v>
      </c>
      <c r="C752">
        <v>44</v>
      </c>
      <c r="D752" t="s">
        <v>12</v>
      </c>
      <c r="E752" t="s">
        <v>20</v>
      </c>
      <c r="F752">
        <v>0</v>
      </c>
      <c r="G752" t="s">
        <v>14</v>
      </c>
      <c r="H752">
        <v>28</v>
      </c>
      <c r="I752" t="s">
        <v>33</v>
      </c>
      <c r="J752" t="s">
        <v>16</v>
      </c>
      <c r="K752" t="s">
        <v>24</v>
      </c>
      <c r="L752" t="s">
        <v>13</v>
      </c>
      <c r="M752">
        <v>1</v>
      </c>
    </row>
    <row r="753" spans="1:13" x14ac:dyDescent="0.3">
      <c r="A753">
        <v>1040</v>
      </c>
      <c r="B753" t="s">
        <v>780</v>
      </c>
      <c r="C753">
        <v>50</v>
      </c>
      <c r="D753" t="s">
        <v>19</v>
      </c>
      <c r="E753" t="s">
        <v>20</v>
      </c>
      <c r="F753">
        <v>0</v>
      </c>
      <c r="G753" t="s">
        <v>46</v>
      </c>
      <c r="H753">
        <v>1</v>
      </c>
      <c r="I753" t="s">
        <v>15</v>
      </c>
      <c r="J753" t="s">
        <v>16</v>
      </c>
      <c r="K753" t="s">
        <v>24</v>
      </c>
      <c r="L753" t="s">
        <v>20</v>
      </c>
      <c r="M753">
        <v>0</v>
      </c>
    </row>
    <row r="754" spans="1:13" x14ac:dyDescent="0.3">
      <c r="A754">
        <v>1042</v>
      </c>
      <c r="B754" t="s">
        <v>781</v>
      </c>
      <c r="C754">
        <v>36</v>
      </c>
      <c r="D754" t="s">
        <v>12</v>
      </c>
      <c r="E754" t="s">
        <v>13</v>
      </c>
      <c r="F754">
        <v>1</v>
      </c>
      <c r="G754" t="s">
        <v>14</v>
      </c>
      <c r="H754">
        <v>16</v>
      </c>
      <c r="I754" t="s">
        <v>33</v>
      </c>
      <c r="J754" t="s">
        <v>16</v>
      </c>
      <c r="K754" t="s">
        <v>17</v>
      </c>
      <c r="L754" t="s">
        <v>20</v>
      </c>
      <c r="M754">
        <v>0</v>
      </c>
    </row>
    <row r="755" spans="1:13" x14ac:dyDescent="0.3">
      <c r="A755">
        <v>1043</v>
      </c>
      <c r="B755" t="s">
        <v>782</v>
      </c>
      <c r="C755">
        <v>39</v>
      </c>
      <c r="D755" t="s">
        <v>12</v>
      </c>
      <c r="E755" t="s">
        <v>20</v>
      </c>
      <c r="F755">
        <v>0</v>
      </c>
      <c r="G755" t="s">
        <v>21</v>
      </c>
      <c r="H755">
        <v>22</v>
      </c>
      <c r="I755" t="s">
        <v>33</v>
      </c>
      <c r="J755" t="s">
        <v>16</v>
      </c>
      <c r="K755" t="s">
        <v>17</v>
      </c>
      <c r="L755" t="s">
        <v>13</v>
      </c>
      <c r="M755">
        <v>1</v>
      </c>
    </row>
    <row r="756" spans="1:13" x14ac:dyDescent="0.3">
      <c r="A756">
        <v>1044</v>
      </c>
      <c r="B756" t="s">
        <v>783</v>
      </c>
      <c r="C756">
        <v>33</v>
      </c>
      <c r="D756" t="s">
        <v>27</v>
      </c>
      <c r="E756" t="s">
        <v>20</v>
      </c>
      <c r="F756">
        <v>0</v>
      </c>
      <c r="G756" t="s">
        <v>46</v>
      </c>
      <c r="H756">
        <v>8</v>
      </c>
      <c r="I756" t="s">
        <v>22</v>
      </c>
      <c r="J756" t="s">
        <v>16</v>
      </c>
      <c r="K756" t="s">
        <v>17</v>
      </c>
      <c r="L756" t="s">
        <v>20</v>
      </c>
      <c r="M756">
        <v>0</v>
      </c>
    </row>
    <row r="757" spans="1:13" x14ac:dyDescent="0.3">
      <c r="A757">
        <v>1045</v>
      </c>
      <c r="B757" t="s">
        <v>784</v>
      </c>
      <c r="C757">
        <v>45</v>
      </c>
      <c r="D757" t="s">
        <v>12</v>
      </c>
      <c r="E757" t="s">
        <v>20</v>
      </c>
      <c r="F757">
        <v>0</v>
      </c>
      <c r="G757" t="s">
        <v>14</v>
      </c>
      <c r="H757">
        <v>11</v>
      </c>
      <c r="I757" t="s">
        <v>22</v>
      </c>
      <c r="J757" t="s">
        <v>16</v>
      </c>
      <c r="K757" t="s">
        <v>24</v>
      </c>
      <c r="L757" t="s">
        <v>20</v>
      </c>
      <c r="M757">
        <v>0</v>
      </c>
    </row>
    <row r="758" spans="1:13" x14ac:dyDescent="0.3">
      <c r="A758">
        <v>1046</v>
      </c>
      <c r="B758" t="s">
        <v>785</v>
      </c>
      <c r="C758">
        <v>32</v>
      </c>
      <c r="D758" t="s">
        <v>27</v>
      </c>
      <c r="E758" t="s">
        <v>20</v>
      </c>
      <c r="F758">
        <v>0</v>
      </c>
      <c r="G758" t="s">
        <v>46</v>
      </c>
      <c r="H758">
        <v>29</v>
      </c>
      <c r="I758" t="s">
        <v>33</v>
      </c>
      <c r="J758" t="s">
        <v>16</v>
      </c>
      <c r="K758" t="s">
        <v>17</v>
      </c>
      <c r="L758" t="s">
        <v>20</v>
      </c>
      <c r="M758">
        <v>0</v>
      </c>
    </row>
    <row r="759" spans="1:13" x14ac:dyDescent="0.3">
      <c r="A759">
        <v>1047</v>
      </c>
      <c r="B759" t="s">
        <v>786</v>
      </c>
      <c r="C759">
        <v>34</v>
      </c>
      <c r="D759" t="s">
        <v>27</v>
      </c>
      <c r="E759" t="s">
        <v>20</v>
      </c>
      <c r="F759">
        <v>0</v>
      </c>
      <c r="G759" t="s">
        <v>14</v>
      </c>
      <c r="H759">
        <v>1</v>
      </c>
      <c r="I759" t="s">
        <v>15</v>
      </c>
      <c r="J759" t="s">
        <v>23</v>
      </c>
      <c r="K759" t="s">
        <v>34</v>
      </c>
      <c r="L759" t="s">
        <v>20</v>
      </c>
      <c r="M759">
        <v>0</v>
      </c>
    </row>
    <row r="760" spans="1:13" x14ac:dyDescent="0.3">
      <c r="A760">
        <v>1048</v>
      </c>
      <c r="B760" t="s">
        <v>787</v>
      </c>
      <c r="C760">
        <v>59</v>
      </c>
      <c r="D760" t="s">
        <v>31</v>
      </c>
      <c r="E760" t="s">
        <v>20</v>
      </c>
      <c r="F760">
        <v>0</v>
      </c>
      <c r="G760" t="s">
        <v>14</v>
      </c>
      <c r="H760">
        <v>1</v>
      </c>
      <c r="I760" t="s">
        <v>15</v>
      </c>
      <c r="J760" t="s">
        <v>23</v>
      </c>
      <c r="K760" t="s">
        <v>24</v>
      </c>
      <c r="L760" t="s">
        <v>13</v>
      </c>
      <c r="M760">
        <v>1</v>
      </c>
    </row>
    <row r="761" spans="1:13" x14ac:dyDescent="0.3">
      <c r="A761">
        <v>1049</v>
      </c>
      <c r="B761" t="s">
        <v>788</v>
      </c>
      <c r="C761">
        <v>45</v>
      </c>
      <c r="D761" t="s">
        <v>12</v>
      </c>
      <c r="E761" t="s">
        <v>20</v>
      </c>
      <c r="F761">
        <v>0</v>
      </c>
      <c r="G761" t="s">
        <v>14</v>
      </c>
      <c r="H761">
        <v>24</v>
      </c>
      <c r="I761" t="s">
        <v>33</v>
      </c>
      <c r="J761" t="s">
        <v>23</v>
      </c>
      <c r="K761" t="s">
        <v>17</v>
      </c>
      <c r="L761" t="s">
        <v>20</v>
      </c>
      <c r="M761">
        <v>0</v>
      </c>
    </row>
    <row r="762" spans="1:13" x14ac:dyDescent="0.3">
      <c r="A762">
        <v>1050</v>
      </c>
      <c r="B762" t="s">
        <v>789</v>
      </c>
      <c r="C762">
        <v>53</v>
      </c>
      <c r="D762" t="s">
        <v>19</v>
      </c>
      <c r="E762" t="s">
        <v>20</v>
      </c>
      <c r="F762">
        <v>0</v>
      </c>
      <c r="G762" t="s">
        <v>21</v>
      </c>
      <c r="H762">
        <v>2</v>
      </c>
      <c r="I762" t="s">
        <v>15</v>
      </c>
      <c r="J762" t="s">
        <v>16</v>
      </c>
      <c r="K762" t="s">
        <v>24</v>
      </c>
      <c r="L762" t="s">
        <v>20</v>
      </c>
      <c r="M762">
        <v>0</v>
      </c>
    </row>
    <row r="763" spans="1:13" x14ac:dyDescent="0.3">
      <c r="A763">
        <v>1052</v>
      </c>
      <c r="B763" t="s">
        <v>790</v>
      </c>
      <c r="C763">
        <v>36</v>
      </c>
      <c r="D763" t="s">
        <v>12</v>
      </c>
      <c r="E763" t="s">
        <v>13</v>
      </c>
      <c r="F763">
        <v>1</v>
      </c>
      <c r="G763" t="s">
        <v>14</v>
      </c>
      <c r="H763">
        <v>15</v>
      </c>
      <c r="I763" t="s">
        <v>22</v>
      </c>
      <c r="J763" t="s">
        <v>23</v>
      </c>
      <c r="K763" t="s">
        <v>34</v>
      </c>
      <c r="L763" t="s">
        <v>20</v>
      </c>
      <c r="M763">
        <v>0</v>
      </c>
    </row>
    <row r="764" spans="1:13" x14ac:dyDescent="0.3">
      <c r="A764">
        <v>1053</v>
      </c>
      <c r="B764" t="s">
        <v>791</v>
      </c>
      <c r="C764">
        <v>26</v>
      </c>
      <c r="D764" t="s">
        <v>27</v>
      </c>
      <c r="E764" t="s">
        <v>13</v>
      </c>
      <c r="F764">
        <v>1</v>
      </c>
      <c r="G764" t="s">
        <v>21</v>
      </c>
      <c r="H764">
        <v>2</v>
      </c>
      <c r="I764" t="s">
        <v>15</v>
      </c>
      <c r="J764" t="s">
        <v>23</v>
      </c>
      <c r="K764" t="s">
        <v>24</v>
      </c>
      <c r="L764" t="s">
        <v>13</v>
      </c>
      <c r="M764">
        <v>1</v>
      </c>
    </row>
    <row r="765" spans="1:13" x14ac:dyDescent="0.3">
      <c r="A765">
        <v>1055</v>
      </c>
      <c r="B765" t="s">
        <v>792</v>
      </c>
      <c r="C765">
        <v>34</v>
      </c>
      <c r="D765" t="s">
        <v>27</v>
      </c>
      <c r="E765" t="s">
        <v>20</v>
      </c>
      <c r="F765">
        <v>0</v>
      </c>
      <c r="G765" t="s">
        <v>14</v>
      </c>
      <c r="H765">
        <v>10</v>
      </c>
      <c r="I765" t="s">
        <v>22</v>
      </c>
      <c r="J765" t="s">
        <v>16</v>
      </c>
      <c r="K765" t="s">
        <v>24</v>
      </c>
      <c r="L765" t="s">
        <v>13</v>
      </c>
      <c r="M765">
        <v>1</v>
      </c>
    </row>
    <row r="766" spans="1:13" x14ac:dyDescent="0.3">
      <c r="A766">
        <v>1056</v>
      </c>
      <c r="B766" t="s">
        <v>793</v>
      </c>
      <c r="C766">
        <v>28</v>
      </c>
      <c r="D766" t="s">
        <v>27</v>
      </c>
      <c r="E766" t="s">
        <v>20</v>
      </c>
      <c r="F766">
        <v>0</v>
      </c>
      <c r="G766" t="s">
        <v>14</v>
      </c>
      <c r="H766">
        <v>10</v>
      </c>
      <c r="I766" t="s">
        <v>22</v>
      </c>
      <c r="J766" t="s">
        <v>23</v>
      </c>
      <c r="K766" t="s">
        <v>24</v>
      </c>
      <c r="L766" t="s">
        <v>20</v>
      </c>
      <c r="M766">
        <v>0</v>
      </c>
    </row>
    <row r="767" spans="1:13" x14ac:dyDescent="0.3">
      <c r="A767">
        <v>1060</v>
      </c>
      <c r="B767" t="s">
        <v>794</v>
      </c>
      <c r="C767">
        <v>38</v>
      </c>
      <c r="D767" t="s">
        <v>12</v>
      </c>
      <c r="E767" t="s">
        <v>20</v>
      </c>
      <c r="F767">
        <v>0</v>
      </c>
      <c r="G767" t="s">
        <v>21</v>
      </c>
      <c r="H767">
        <v>3</v>
      </c>
      <c r="I767" t="s">
        <v>15</v>
      </c>
      <c r="J767" t="s">
        <v>23</v>
      </c>
      <c r="K767" t="s">
        <v>24</v>
      </c>
      <c r="L767" t="s">
        <v>20</v>
      </c>
      <c r="M767">
        <v>0</v>
      </c>
    </row>
    <row r="768" spans="1:13" x14ac:dyDescent="0.3">
      <c r="A768">
        <v>1061</v>
      </c>
      <c r="B768" t="s">
        <v>795</v>
      </c>
      <c r="C768">
        <v>50</v>
      </c>
      <c r="D768" t="s">
        <v>19</v>
      </c>
      <c r="E768" t="s">
        <v>20</v>
      </c>
      <c r="F768">
        <v>0</v>
      </c>
      <c r="G768" t="s">
        <v>14</v>
      </c>
      <c r="H768">
        <v>2</v>
      </c>
      <c r="I768" t="s">
        <v>15</v>
      </c>
      <c r="J768" t="s">
        <v>23</v>
      </c>
      <c r="K768" t="s">
        <v>24</v>
      </c>
      <c r="L768" t="s">
        <v>13</v>
      </c>
      <c r="M768">
        <v>1</v>
      </c>
    </row>
    <row r="769" spans="1:13" x14ac:dyDescent="0.3">
      <c r="A769">
        <v>1062</v>
      </c>
      <c r="B769" t="s">
        <v>796</v>
      </c>
      <c r="C769">
        <v>37</v>
      </c>
      <c r="D769" t="s">
        <v>12</v>
      </c>
      <c r="E769" t="s">
        <v>20</v>
      </c>
      <c r="F769">
        <v>0</v>
      </c>
      <c r="G769" t="s">
        <v>14</v>
      </c>
      <c r="H769">
        <v>3</v>
      </c>
      <c r="I769" t="s">
        <v>15</v>
      </c>
      <c r="J769" t="s">
        <v>16</v>
      </c>
      <c r="K769" t="s">
        <v>17</v>
      </c>
      <c r="L769" t="s">
        <v>20</v>
      </c>
      <c r="M769">
        <v>0</v>
      </c>
    </row>
    <row r="770" spans="1:13" x14ac:dyDescent="0.3">
      <c r="A770">
        <v>1066</v>
      </c>
      <c r="B770" t="s">
        <v>797</v>
      </c>
      <c r="C770">
        <v>40</v>
      </c>
      <c r="D770" t="s">
        <v>12</v>
      </c>
      <c r="E770" t="s">
        <v>20</v>
      </c>
      <c r="F770">
        <v>0</v>
      </c>
      <c r="G770" t="s">
        <v>14</v>
      </c>
      <c r="H770">
        <v>26</v>
      </c>
      <c r="I770" t="s">
        <v>33</v>
      </c>
      <c r="J770" t="s">
        <v>23</v>
      </c>
      <c r="K770" t="s">
        <v>24</v>
      </c>
      <c r="L770" t="s">
        <v>20</v>
      </c>
      <c r="M770">
        <v>0</v>
      </c>
    </row>
    <row r="771" spans="1:13" x14ac:dyDescent="0.3">
      <c r="A771">
        <v>1068</v>
      </c>
      <c r="B771" t="s">
        <v>798</v>
      </c>
      <c r="C771">
        <v>26</v>
      </c>
      <c r="D771" t="s">
        <v>27</v>
      </c>
      <c r="E771" t="s">
        <v>20</v>
      </c>
      <c r="F771">
        <v>0</v>
      </c>
      <c r="G771" t="s">
        <v>21</v>
      </c>
      <c r="H771">
        <v>1</v>
      </c>
      <c r="I771" t="s">
        <v>15</v>
      </c>
      <c r="J771" t="s">
        <v>16</v>
      </c>
      <c r="K771" t="s">
        <v>34</v>
      </c>
      <c r="L771" t="s">
        <v>20</v>
      </c>
      <c r="M771">
        <v>0</v>
      </c>
    </row>
    <row r="772" spans="1:13" x14ac:dyDescent="0.3">
      <c r="A772">
        <v>1069</v>
      </c>
      <c r="B772" t="s">
        <v>799</v>
      </c>
      <c r="C772">
        <v>46</v>
      </c>
      <c r="D772" t="s">
        <v>19</v>
      </c>
      <c r="E772" t="s">
        <v>20</v>
      </c>
      <c r="F772">
        <v>0</v>
      </c>
      <c r="G772" t="s">
        <v>14</v>
      </c>
      <c r="H772">
        <v>1</v>
      </c>
      <c r="I772" t="s">
        <v>15</v>
      </c>
      <c r="J772" t="s">
        <v>23</v>
      </c>
      <c r="K772" t="s">
        <v>34</v>
      </c>
      <c r="L772" t="s">
        <v>20</v>
      </c>
      <c r="M772">
        <v>0</v>
      </c>
    </row>
    <row r="773" spans="1:13" x14ac:dyDescent="0.3">
      <c r="A773">
        <v>1070</v>
      </c>
      <c r="B773" t="s">
        <v>800</v>
      </c>
      <c r="C773">
        <v>54</v>
      </c>
      <c r="D773" t="s">
        <v>19</v>
      </c>
      <c r="E773" t="s">
        <v>20</v>
      </c>
      <c r="F773">
        <v>0</v>
      </c>
      <c r="G773" t="s">
        <v>14</v>
      </c>
      <c r="H773">
        <v>2</v>
      </c>
      <c r="I773" t="s">
        <v>15</v>
      </c>
      <c r="J773" t="s">
        <v>16</v>
      </c>
      <c r="K773" t="s">
        <v>24</v>
      </c>
      <c r="L773" t="s">
        <v>20</v>
      </c>
      <c r="M773">
        <v>0</v>
      </c>
    </row>
    <row r="774" spans="1:13" x14ac:dyDescent="0.3">
      <c r="A774">
        <v>1071</v>
      </c>
      <c r="B774" t="s">
        <v>801</v>
      </c>
      <c r="C774">
        <v>56</v>
      </c>
      <c r="D774" t="s">
        <v>31</v>
      </c>
      <c r="E774" t="s">
        <v>20</v>
      </c>
      <c r="F774">
        <v>0</v>
      </c>
      <c r="G774" t="s">
        <v>21</v>
      </c>
      <c r="H774">
        <v>9</v>
      </c>
      <c r="I774" t="s">
        <v>22</v>
      </c>
      <c r="J774" t="s">
        <v>16</v>
      </c>
      <c r="K774" t="s">
        <v>24</v>
      </c>
      <c r="L774" t="s">
        <v>20</v>
      </c>
      <c r="M774">
        <v>0</v>
      </c>
    </row>
    <row r="775" spans="1:13" x14ac:dyDescent="0.3">
      <c r="A775">
        <v>1073</v>
      </c>
      <c r="B775" t="s">
        <v>802</v>
      </c>
      <c r="C775">
        <v>36</v>
      </c>
      <c r="D775" t="s">
        <v>12</v>
      </c>
      <c r="E775" t="s">
        <v>20</v>
      </c>
      <c r="F775">
        <v>0</v>
      </c>
      <c r="G775" t="s">
        <v>14</v>
      </c>
      <c r="H775">
        <v>12</v>
      </c>
      <c r="I775" t="s">
        <v>22</v>
      </c>
      <c r="J775" t="s">
        <v>16</v>
      </c>
      <c r="K775" t="s">
        <v>17</v>
      </c>
      <c r="L775" t="s">
        <v>20</v>
      </c>
      <c r="M775">
        <v>0</v>
      </c>
    </row>
    <row r="776" spans="1:13" x14ac:dyDescent="0.3">
      <c r="A776">
        <v>1074</v>
      </c>
      <c r="B776" t="s">
        <v>803</v>
      </c>
      <c r="C776">
        <v>55</v>
      </c>
      <c r="D776" t="s">
        <v>19</v>
      </c>
      <c r="E776" t="s">
        <v>20</v>
      </c>
      <c r="F776">
        <v>0</v>
      </c>
      <c r="G776" t="s">
        <v>46</v>
      </c>
      <c r="H776">
        <v>2</v>
      </c>
      <c r="I776" t="s">
        <v>15</v>
      </c>
      <c r="J776" t="s">
        <v>23</v>
      </c>
      <c r="K776" t="s">
        <v>17</v>
      </c>
      <c r="L776" t="s">
        <v>20</v>
      </c>
      <c r="M776">
        <v>0</v>
      </c>
    </row>
    <row r="777" spans="1:13" x14ac:dyDescent="0.3">
      <c r="A777">
        <v>1076</v>
      </c>
      <c r="B777" t="s">
        <v>804</v>
      </c>
      <c r="C777">
        <v>43</v>
      </c>
      <c r="D777" t="s">
        <v>12</v>
      </c>
      <c r="E777" t="s">
        <v>20</v>
      </c>
      <c r="F777">
        <v>0</v>
      </c>
      <c r="G777" t="s">
        <v>14</v>
      </c>
      <c r="H777">
        <v>25</v>
      </c>
      <c r="I777" t="s">
        <v>33</v>
      </c>
      <c r="J777" t="s">
        <v>23</v>
      </c>
      <c r="K777" t="s">
        <v>34</v>
      </c>
      <c r="L777" t="s">
        <v>20</v>
      </c>
      <c r="M777">
        <v>0</v>
      </c>
    </row>
    <row r="778" spans="1:13" x14ac:dyDescent="0.3">
      <c r="A778">
        <v>1077</v>
      </c>
      <c r="B778" t="s">
        <v>805</v>
      </c>
      <c r="C778">
        <v>20</v>
      </c>
      <c r="D778" t="s">
        <v>45</v>
      </c>
      <c r="E778" t="s">
        <v>13</v>
      </c>
      <c r="F778">
        <v>1</v>
      </c>
      <c r="G778" t="s">
        <v>21</v>
      </c>
      <c r="H778">
        <v>9</v>
      </c>
      <c r="I778" t="s">
        <v>22</v>
      </c>
      <c r="J778" t="s">
        <v>16</v>
      </c>
      <c r="K778" t="s">
        <v>17</v>
      </c>
      <c r="L778" t="s">
        <v>13</v>
      </c>
      <c r="M778">
        <v>1</v>
      </c>
    </row>
    <row r="779" spans="1:13" x14ac:dyDescent="0.3">
      <c r="A779">
        <v>1079</v>
      </c>
      <c r="B779" t="s">
        <v>806</v>
      </c>
      <c r="C779">
        <v>21</v>
      </c>
      <c r="D779" t="s">
        <v>45</v>
      </c>
      <c r="E779" t="s">
        <v>13</v>
      </c>
      <c r="F779">
        <v>1</v>
      </c>
      <c r="G779" t="s">
        <v>14</v>
      </c>
      <c r="H779">
        <v>10</v>
      </c>
      <c r="I779" t="s">
        <v>22</v>
      </c>
      <c r="J779" t="s">
        <v>16</v>
      </c>
      <c r="K779" t="s">
        <v>17</v>
      </c>
      <c r="L779" t="s">
        <v>20</v>
      </c>
      <c r="M779">
        <v>0</v>
      </c>
    </row>
    <row r="780" spans="1:13" x14ac:dyDescent="0.3">
      <c r="A780">
        <v>1080</v>
      </c>
      <c r="B780" t="s">
        <v>807</v>
      </c>
      <c r="C780">
        <v>46</v>
      </c>
      <c r="D780" t="s">
        <v>19</v>
      </c>
      <c r="E780" t="s">
        <v>20</v>
      </c>
      <c r="F780">
        <v>0</v>
      </c>
      <c r="G780" t="s">
        <v>14</v>
      </c>
      <c r="H780">
        <v>8</v>
      </c>
      <c r="I780" t="s">
        <v>22</v>
      </c>
      <c r="J780" t="s">
        <v>16</v>
      </c>
      <c r="K780" t="s">
        <v>34</v>
      </c>
      <c r="L780" t="s">
        <v>13</v>
      </c>
      <c r="M780">
        <v>1</v>
      </c>
    </row>
    <row r="781" spans="1:13" x14ac:dyDescent="0.3">
      <c r="A781">
        <v>1081</v>
      </c>
      <c r="B781" t="s">
        <v>808</v>
      </c>
      <c r="C781">
        <v>51</v>
      </c>
      <c r="D781" t="s">
        <v>19</v>
      </c>
      <c r="E781" t="s">
        <v>13</v>
      </c>
      <c r="F781">
        <v>1</v>
      </c>
      <c r="G781" t="s">
        <v>14</v>
      </c>
      <c r="H781">
        <v>4</v>
      </c>
      <c r="I781" t="s">
        <v>15</v>
      </c>
      <c r="J781" t="s">
        <v>23</v>
      </c>
      <c r="K781" t="s">
        <v>24</v>
      </c>
      <c r="L781" t="s">
        <v>13</v>
      </c>
      <c r="M781">
        <v>1</v>
      </c>
    </row>
    <row r="782" spans="1:13" x14ac:dyDescent="0.3">
      <c r="A782">
        <v>1082</v>
      </c>
      <c r="B782" t="s">
        <v>809</v>
      </c>
      <c r="C782">
        <v>28</v>
      </c>
      <c r="D782" t="s">
        <v>27</v>
      </c>
      <c r="E782" t="s">
        <v>13</v>
      </c>
      <c r="F782">
        <v>1</v>
      </c>
      <c r="G782" t="s">
        <v>46</v>
      </c>
      <c r="H782">
        <v>24</v>
      </c>
      <c r="I782" t="s">
        <v>33</v>
      </c>
      <c r="J782" t="s">
        <v>23</v>
      </c>
      <c r="K782" t="s">
        <v>17</v>
      </c>
      <c r="L782" t="s">
        <v>20</v>
      </c>
      <c r="M782">
        <v>0</v>
      </c>
    </row>
    <row r="783" spans="1:13" x14ac:dyDescent="0.3">
      <c r="A783">
        <v>1083</v>
      </c>
      <c r="B783" t="s">
        <v>810</v>
      </c>
      <c r="C783">
        <v>26</v>
      </c>
      <c r="D783" t="s">
        <v>27</v>
      </c>
      <c r="E783" t="s">
        <v>20</v>
      </c>
      <c r="F783">
        <v>0</v>
      </c>
      <c r="G783" t="s">
        <v>14</v>
      </c>
      <c r="H783">
        <v>1</v>
      </c>
      <c r="I783" t="s">
        <v>15</v>
      </c>
      <c r="J783" t="s">
        <v>23</v>
      </c>
      <c r="K783" t="s">
        <v>24</v>
      </c>
      <c r="L783" t="s">
        <v>20</v>
      </c>
      <c r="M783">
        <v>0</v>
      </c>
    </row>
    <row r="784" spans="1:13" x14ac:dyDescent="0.3">
      <c r="A784">
        <v>1084</v>
      </c>
      <c r="B784" t="s">
        <v>811</v>
      </c>
      <c r="C784">
        <v>30</v>
      </c>
      <c r="D784" t="s">
        <v>27</v>
      </c>
      <c r="E784" t="s">
        <v>20</v>
      </c>
      <c r="F784">
        <v>0</v>
      </c>
      <c r="G784" t="s">
        <v>14</v>
      </c>
      <c r="H784">
        <v>20</v>
      </c>
      <c r="I784" t="s">
        <v>33</v>
      </c>
      <c r="J784" t="s">
        <v>23</v>
      </c>
      <c r="K784" t="s">
        <v>24</v>
      </c>
      <c r="L784" t="s">
        <v>20</v>
      </c>
      <c r="M784">
        <v>0</v>
      </c>
    </row>
    <row r="785" spans="1:13" x14ac:dyDescent="0.3">
      <c r="A785">
        <v>1085</v>
      </c>
      <c r="B785" t="s">
        <v>812</v>
      </c>
      <c r="C785">
        <v>41</v>
      </c>
      <c r="D785" t="s">
        <v>12</v>
      </c>
      <c r="E785" t="s">
        <v>20</v>
      </c>
      <c r="F785">
        <v>0</v>
      </c>
      <c r="G785" t="s">
        <v>14</v>
      </c>
      <c r="H785">
        <v>7</v>
      </c>
      <c r="I785" t="s">
        <v>22</v>
      </c>
      <c r="J785" t="s">
        <v>16</v>
      </c>
      <c r="K785" t="s">
        <v>24</v>
      </c>
      <c r="L785" t="s">
        <v>20</v>
      </c>
      <c r="M785">
        <v>0</v>
      </c>
    </row>
    <row r="786" spans="1:13" x14ac:dyDescent="0.3">
      <c r="A786">
        <v>1088</v>
      </c>
      <c r="B786" t="s">
        <v>813</v>
      </c>
      <c r="C786">
        <v>38</v>
      </c>
      <c r="D786" t="s">
        <v>12</v>
      </c>
      <c r="E786" t="s">
        <v>20</v>
      </c>
      <c r="F786">
        <v>0</v>
      </c>
      <c r="G786" t="s">
        <v>14</v>
      </c>
      <c r="H786">
        <v>17</v>
      </c>
      <c r="I786" t="s">
        <v>33</v>
      </c>
      <c r="J786" t="s">
        <v>16</v>
      </c>
      <c r="K786" t="s">
        <v>24</v>
      </c>
      <c r="L786" t="s">
        <v>20</v>
      </c>
      <c r="M786">
        <v>0</v>
      </c>
    </row>
    <row r="787" spans="1:13" x14ac:dyDescent="0.3">
      <c r="A787">
        <v>1092</v>
      </c>
      <c r="B787" t="s">
        <v>814</v>
      </c>
      <c r="C787">
        <v>40</v>
      </c>
      <c r="D787" t="s">
        <v>12</v>
      </c>
      <c r="E787" t="s">
        <v>20</v>
      </c>
      <c r="F787">
        <v>0</v>
      </c>
      <c r="G787" t="s">
        <v>14</v>
      </c>
      <c r="H787">
        <v>20</v>
      </c>
      <c r="I787" t="s">
        <v>33</v>
      </c>
      <c r="J787" t="s">
        <v>23</v>
      </c>
      <c r="K787" t="s">
        <v>24</v>
      </c>
      <c r="L787" t="s">
        <v>20</v>
      </c>
      <c r="M787">
        <v>0</v>
      </c>
    </row>
    <row r="788" spans="1:13" x14ac:dyDescent="0.3">
      <c r="A788">
        <v>1094</v>
      </c>
      <c r="B788" t="s">
        <v>815</v>
      </c>
      <c r="C788">
        <v>27</v>
      </c>
      <c r="D788" t="s">
        <v>27</v>
      </c>
      <c r="E788" t="s">
        <v>20</v>
      </c>
      <c r="F788">
        <v>0</v>
      </c>
      <c r="G788" t="s">
        <v>46</v>
      </c>
      <c r="H788">
        <v>8</v>
      </c>
      <c r="I788" t="s">
        <v>22</v>
      </c>
      <c r="J788" t="s">
        <v>23</v>
      </c>
      <c r="K788" t="s">
        <v>24</v>
      </c>
      <c r="L788" t="s">
        <v>20</v>
      </c>
      <c r="M788">
        <v>0</v>
      </c>
    </row>
    <row r="789" spans="1:13" x14ac:dyDescent="0.3">
      <c r="A789">
        <v>1096</v>
      </c>
      <c r="B789" t="s">
        <v>816</v>
      </c>
      <c r="C789">
        <v>55</v>
      </c>
      <c r="D789" t="s">
        <v>19</v>
      </c>
      <c r="E789" t="s">
        <v>20</v>
      </c>
      <c r="F789">
        <v>0</v>
      </c>
      <c r="G789" t="s">
        <v>21</v>
      </c>
      <c r="H789">
        <v>2</v>
      </c>
      <c r="I789" t="s">
        <v>15</v>
      </c>
      <c r="J789" t="s">
        <v>23</v>
      </c>
      <c r="K789" t="s">
        <v>24</v>
      </c>
      <c r="L789" t="s">
        <v>20</v>
      </c>
      <c r="M789">
        <v>0</v>
      </c>
    </row>
    <row r="790" spans="1:13" x14ac:dyDescent="0.3">
      <c r="A790">
        <v>1097</v>
      </c>
      <c r="B790" t="s">
        <v>817</v>
      </c>
      <c r="C790">
        <v>28</v>
      </c>
      <c r="D790" t="s">
        <v>27</v>
      </c>
      <c r="E790" t="s">
        <v>20</v>
      </c>
      <c r="F790">
        <v>0</v>
      </c>
      <c r="G790" t="s">
        <v>14</v>
      </c>
      <c r="H790">
        <v>10</v>
      </c>
      <c r="I790" t="s">
        <v>22</v>
      </c>
      <c r="J790" t="s">
        <v>16</v>
      </c>
      <c r="K790" t="s">
        <v>17</v>
      </c>
      <c r="L790" t="s">
        <v>20</v>
      </c>
      <c r="M790">
        <v>0</v>
      </c>
    </row>
    <row r="791" spans="1:13" x14ac:dyDescent="0.3">
      <c r="A791">
        <v>1098</v>
      </c>
      <c r="B791" t="s">
        <v>818</v>
      </c>
      <c r="C791">
        <v>44</v>
      </c>
      <c r="D791" t="s">
        <v>12</v>
      </c>
      <c r="E791" t="s">
        <v>13</v>
      </c>
      <c r="F791">
        <v>1</v>
      </c>
      <c r="G791" t="s">
        <v>14</v>
      </c>
      <c r="H791">
        <v>1</v>
      </c>
      <c r="I791" t="s">
        <v>15</v>
      </c>
      <c r="J791" t="s">
        <v>23</v>
      </c>
      <c r="K791" t="s">
        <v>24</v>
      </c>
      <c r="L791" t="s">
        <v>20</v>
      </c>
      <c r="M791">
        <v>0</v>
      </c>
    </row>
    <row r="792" spans="1:13" x14ac:dyDescent="0.3">
      <c r="A792">
        <v>1099</v>
      </c>
      <c r="B792" t="s">
        <v>819</v>
      </c>
      <c r="C792">
        <v>33</v>
      </c>
      <c r="D792" t="s">
        <v>27</v>
      </c>
      <c r="E792" t="s">
        <v>20</v>
      </c>
      <c r="F792">
        <v>0</v>
      </c>
      <c r="G792" t="s">
        <v>14</v>
      </c>
      <c r="H792">
        <v>5</v>
      </c>
      <c r="I792" t="s">
        <v>15</v>
      </c>
      <c r="J792" t="s">
        <v>23</v>
      </c>
      <c r="K792" t="s">
        <v>34</v>
      </c>
      <c r="L792" t="s">
        <v>20</v>
      </c>
      <c r="M792">
        <v>0</v>
      </c>
    </row>
    <row r="793" spans="1:13" x14ac:dyDescent="0.3">
      <c r="A793">
        <v>1100</v>
      </c>
      <c r="B793" t="s">
        <v>820</v>
      </c>
      <c r="C793">
        <v>35</v>
      </c>
      <c r="D793" t="s">
        <v>27</v>
      </c>
      <c r="E793" t="s">
        <v>13</v>
      </c>
      <c r="F793">
        <v>1</v>
      </c>
      <c r="G793" t="s">
        <v>14</v>
      </c>
      <c r="H793">
        <v>4</v>
      </c>
      <c r="I793" t="s">
        <v>15</v>
      </c>
      <c r="J793" t="s">
        <v>23</v>
      </c>
      <c r="K793" t="s">
        <v>17</v>
      </c>
      <c r="L793" t="s">
        <v>13</v>
      </c>
      <c r="M793">
        <v>1</v>
      </c>
    </row>
    <row r="794" spans="1:13" x14ac:dyDescent="0.3">
      <c r="A794">
        <v>1101</v>
      </c>
      <c r="B794" t="s">
        <v>821</v>
      </c>
      <c r="C794">
        <v>33</v>
      </c>
      <c r="D794" t="s">
        <v>27</v>
      </c>
      <c r="E794" t="s">
        <v>13</v>
      </c>
      <c r="F794">
        <v>1</v>
      </c>
      <c r="G794" t="s">
        <v>21</v>
      </c>
      <c r="H794">
        <v>29</v>
      </c>
      <c r="I794" t="s">
        <v>33</v>
      </c>
      <c r="J794" t="s">
        <v>16</v>
      </c>
      <c r="K794" t="s">
        <v>17</v>
      </c>
      <c r="L794" t="s">
        <v>20</v>
      </c>
      <c r="M794">
        <v>0</v>
      </c>
    </row>
    <row r="795" spans="1:13" x14ac:dyDescent="0.3">
      <c r="A795">
        <v>1102</v>
      </c>
      <c r="B795" t="s">
        <v>822</v>
      </c>
      <c r="C795">
        <v>28</v>
      </c>
      <c r="D795" t="s">
        <v>27</v>
      </c>
      <c r="E795" t="s">
        <v>20</v>
      </c>
      <c r="F795">
        <v>0</v>
      </c>
      <c r="G795" t="s">
        <v>14</v>
      </c>
      <c r="H795">
        <v>15</v>
      </c>
      <c r="I795" t="s">
        <v>22</v>
      </c>
      <c r="J795" t="s">
        <v>23</v>
      </c>
      <c r="K795" t="s">
        <v>34</v>
      </c>
      <c r="L795" t="s">
        <v>20</v>
      </c>
      <c r="M795">
        <v>0</v>
      </c>
    </row>
    <row r="796" spans="1:13" x14ac:dyDescent="0.3">
      <c r="A796">
        <v>1103</v>
      </c>
      <c r="B796" t="s">
        <v>823</v>
      </c>
      <c r="C796">
        <v>34</v>
      </c>
      <c r="D796" t="s">
        <v>27</v>
      </c>
      <c r="E796" t="s">
        <v>20</v>
      </c>
      <c r="F796">
        <v>0</v>
      </c>
      <c r="G796" t="s">
        <v>21</v>
      </c>
      <c r="H796">
        <v>3</v>
      </c>
      <c r="I796" t="s">
        <v>15</v>
      </c>
      <c r="J796" t="s">
        <v>23</v>
      </c>
      <c r="K796" t="s">
        <v>17</v>
      </c>
      <c r="L796" t="s">
        <v>20</v>
      </c>
      <c r="M796">
        <v>0</v>
      </c>
    </row>
    <row r="797" spans="1:13" x14ac:dyDescent="0.3">
      <c r="A797">
        <v>1105</v>
      </c>
      <c r="B797" t="s">
        <v>824</v>
      </c>
      <c r="C797">
        <v>37</v>
      </c>
      <c r="D797" t="s">
        <v>12</v>
      </c>
      <c r="E797" t="s">
        <v>20</v>
      </c>
      <c r="F797">
        <v>0</v>
      </c>
      <c r="G797" t="s">
        <v>14</v>
      </c>
      <c r="H797">
        <v>10</v>
      </c>
      <c r="I797" t="s">
        <v>22</v>
      </c>
      <c r="J797" t="s">
        <v>16</v>
      </c>
      <c r="K797" t="s">
        <v>34</v>
      </c>
      <c r="L797" t="s">
        <v>13</v>
      </c>
      <c r="M797">
        <v>1</v>
      </c>
    </row>
    <row r="798" spans="1:13" x14ac:dyDescent="0.3">
      <c r="A798">
        <v>1106</v>
      </c>
      <c r="B798" t="s">
        <v>825</v>
      </c>
      <c r="C798">
        <v>25</v>
      </c>
      <c r="D798" t="s">
        <v>45</v>
      </c>
      <c r="E798" t="s">
        <v>13</v>
      </c>
      <c r="F798">
        <v>1</v>
      </c>
      <c r="G798" t="s">
        <v>14</v>
      </c>
      <c r="H798">
        <v>4</v>
      </c>
      <c r="I798" t="s">
        <v>15</v>
      </c>
      <c r="J798" t="s">
        <v>23</v>
      </c>
      <c r="K798" t="s">
        <v>24</v>
      </c>
      <c r="L798" t="s">
        <v>13</v>
      </c>
      <c r="M798">
        <v>1</v>
      </c>
    </row>
    <row r="799" spans="1:13" x14ac:dyDescent="0.3">
      <c r="A799">
        <v>1107</v>
      </c>
      <c r="B799" t="s">
        <v>826</v>
      </c>
      <c r="C799">
        <v>26</v>
      </c>
      <c r="D799" t="s">
        <v>27</v>
      </c>
      <c r="E799" t="s">
        <v>13</v>
      </c>
      <c r="F799">
        <v>1</v>
      </c>
      <c r="G799" t="s">
        <v>14</v>
      </c>
      <c r="H799">
        <v>21</v>
      </c>
      <c r="I799" t="s">
        <v>33</v>
      </c>
      <c r="J799" t="s">
        <v>23</v>
      </c>
      <c r="K799" t="s">
        <v>34</v>
      </c>
      <c r="L799" t="s">
        <v>20</v>
      </c>
      <c r="M799">
        <v>0</v>
      </c>
    </row>
    <row r="800" spans="1:13" x14ac:dyDescent="0.3">
      <c r="A800">
        <v>1108</v>
      </c>
      <c r="B800" t="s">
        <v>827</v>
      </c>
      <c r="C800">
        <v>33</v>
      </c>
      <c r="D800" t="s">
        <v>27</v>
      </c>
      <c r="E800" t="s">
        <v>13</v>
      </c>
      <c r="F800">
        <v>1</v>
      </c>
      <c r="G800" t="s">
        <v>14</v>
      </c>
      <c r="H800">
        <v>25</v>
      </c>
      <c r="I800" t="s">
        <v>33</v>
      </c>
      <c r="J800" t="s">
        <v>23</v>
      </c>
      <c r="K800" t="s">
        <v>17</v>
      </c>
      <c r="L800" t="s">
        <v>13</v>
      </c>
      <c r="M800">
        <v>1</v>
      </c>
    </row>
    <row r="801" spans="1:13" x14ac:dyDescent="0.3">
      <c r="A801">
        <v>1109</v>
      </c>
      <c r="B801" t="s">
        <v>828</v>
      </c>
      <c r="C801">
        <v>42</v>
      </c>
      <c r="D801" t="s">
        <v>12</v>
      </c>
      <c r="E801" t="s">
        <v>20</v>
      </c>
      <c r="F801">
        <v>0</v>
      </c>
      <c r="G801" t="s">
        <v>14</v>
      </c>
      <c r="H801">
        <v>2</v>
      </c>
      <c r="I801" t="s">
        <v>15</v>
      </c>
      <c r="J801" t="s">
        <v>23</v>
      </c>
      <c r="K801" t="s">
        <v>24</v>
      </c>
      <c r="L801" t="s">
        <v>20</v>
      </c>
      <c r="M801">
        <v>0</v>
      </c>
    </row>
    <row r="802" spans="1:13" x14ac:dyDescent="0.3">
      <c r="A802">
        <v>1111</v>
      </c>
      <c r="B802" t="s">
        <v>829</v>
      </c>
      <c r="C802">
        <v>28</v>
      </c>
      <c r="D802" t="s">
        <v>27</v>
      </c>
      <c r="E802" t="s">
        <v>13</v>
      </c>
      <c r="F802">
        <v>1</v>
      </c>
      <c r="G802" t="s">
        <v>21</v>
      </c>
      <c r="H802">
        <v>1</v>
      </c>
      <c r="I802" t="s">
        <v>15</v>
      </c>
      <c r="J802" t="s">
        <v>23</v>
      </c>
      <c r="K802" t="s">
        <v>34</v>
      </c>
      <c r="L802" t="s">
        <v>20</v>
      </c>
      <c r="M802">
        <v>0</v>
      </c>
    </row>
    <row r="803" spans="1:13" x14ac:dyDescent="0.3">
      <c r="A803">
        <v>1113</v>
      </c>
      <c r="B803" t="s">
        <v>830</v>
      </c>
      <c r="C803">
        <v>50</v>
      </c>
      <c r="D803" t="s">
        <v>19</v>
      </c>
      <c r="E803" t="s">
        <v>13</v>
      </c>
      <c r="F803">
        <v>1</v>
      </c>
      <c r="G803" t="s">
        <v>21</v>
      </c>
      <c r="H803">
        <v>1</v>
      </c>
      <c r="I803" t="s">
        <v>15</v>
      </c>
      <c r="J803" t="s">
        <v>23</v>
      </c>
      <c r="K803" t="s">
        <v>17</v>
      </c>
      <c r="L803" t="s">
        <v>13</v>
      </c>
      <c r="M803">
        <v>1</v>
      </c>
    </row>
    <row r="804" spans="1:13" x14ac:dyDescent="0.3">
      <c r="A804">
        <v>1114</v>
      </c>
      <c r="B804" t="s">
        <v>831</v>
      </c>
      <c r="C804">
        <v>33</v>
      </c>
      <c r="D804" t="s">
        <v>27</v>
      </c>
      <c r="E804" t="s">
        <v>20</v>
      </c>
      <c r="F804">
        <v>0</v>
      </c>
      <c r="G804" t="s">
        <v>21</v>
      </c>
      <c r="H804">
        <v>7</v>
      </c>
      <c r="I804" t="s">
        <v>22</v>
      </c>
      <c r="J804" t="s">
        <v>16</v>
      </c>
      <c r="K804" t="s">
        <v>24</v>
      </c>
      <c r="L804" t="s">
        <v>20</v>
      </c>
      <c r="M804">
        <v>0</v>
      </c>
    </row>
    <row r="805" spans="1:13" x14ac:dyDescent="0.3">
      <c r="A805">
        <v>1115</v>
      </c>
      <c r="B805" t="s">
        <v>832</v>
      </c>
      <c r="C805">
        <v>34</v>
      </c>
      <c r="D805" t="s">
        <v>27</v>
      </c>
      <c r="E805" t="s">
        <v>20</v>
      </c>
      <c r="F805">
        <v>0</v>
      </c>
      <c r="G805" t="s">
        <v>46</v>
      </c>
      <c r="H805">
        <v>3</v>
      </c>
      <c r="I805" t="s">
        <v>15</v>
      </c>
      <c r="J805" t="s">
        <v>23</v>
      </c>
      <c r="K805" t="s">
        <v>24</v>
      </c>
      <c r="L805" t="s">
        <v>20</v>
      </c>
      <c r="M805">
        <v>0</v>
      </c>
    </row>
    <row r="806" spans="1:13" x14ac:dyDescent="0.3">
      <c r="A806">
        <v>1116</v>
      </c>
      <c r="B806" t="s">
        <v>833</v>
      </c>
      <c r="C806">
        <v>48</v>
      </c>
      <c r="D806" t="s">
        <v>19</v>
      </c>
      <c r="E806" t="s">
        <v>20</v>
      </c>
      <c r="F806">
        <v>0</v>
      </c>
      <c r="G806" t="s">
        <v>46</v>
      </c>
      <c r="H806">
        <v>1</v>
      </c>
      <c r="I806" t="s">
        <v>15</v>
      </c>
      <c r="J806" t="s">
        <v>23</v>
      </c>
      <c r="K806" t="s">
        <v>17</v>
      </c>
      <c r="L806" t="s">
        <v>20</v>
      </c>
      <c r="M806">
        <v>0</v>
      </c>
    </row>
    <row r="807" spans="1:13" x14ac:dyDescent="0.3">
      <c r="A807">
        <v>1117</v>
      </c>
      <c r="B807" t="s">
        <v>834</v>
      </c>
      <c r="C807">
        <v>45</v>
      </c>
      <c r="D807" t="s">
        <v>12</v>
      </c>
      <c r="E807" t="s">
        <v>20</v>
      </c>
      <c r="F807">
        <v>0</v>
      </c>
      <c r="G807" t="s">
        <v>46</v>
      </c>
      <c r="H807">
        <v>9</v>
      </c>
      <c r="I807" t="s">
        <v>22</v>
      </c>
      <c r="J807" t="s">
        <v>16</v>
      </c>
      <c r="K807" t="s">
        <v>24</v>
      </c>
      <c r="L807" t="s">
        <v>20</v>
      </c>
      <c r="M807">
        <v>0</v>
      </c>
    </row>
    <row r="808" spans="1:13" x14ac:dyDescent="0.3">
      <c r="A808">
        <v>1118</v>
      </c>
      <c r="B808" t="s">
        <v>835</v>
      </c>
      <c r="C808">
        <v>52</v>
      </c>
      <c r="D808" t="s">
        <v>19</v>
      </c>
      <c r="E808" t="s">
        <v>20</v>
      </c>
      <c r="F808">
        <v>0</v>
      </c>
      <c r="G808" t="s">
        <v>14</v>
      </c>
      <c r="H808">
        <v>7</v>
      </c>
      <c r="I808" t="s">
        <v>22</v>
      </c>
      <c r="J808" t="s">
        <v>23</v>
      </c>
      <c r="K808" t="s">
        <v>17</v>
      </c>
      <c r="L808" t="s">
        <v>20</v>
      </c>
      <c r="M808">
        <v>0</v>
      </c>
    </row>
    <row r="809" spans="1:13" x14ac:dyDescent="0.3">
      <c r="A809">
        <v>1119</v>
      </c>
      <c r="B809" t="s">
        <v>836</v>
      </c>
      <c r="C809">
        <v>38</v>
      </c>
      <c r="D809" t="s">
        <v>12</v>
      </c>
      <c r="E809" t="s">
        <v>20</v>
      </c>
      <c r="F809">
        <v>0</v>
      </c>
      <c r="G809" t="s">
        <v>14</v>
      </c>
      <c r="H809">
        <v>10</v>
      </c>
      <c r="I809" t="s">
        <v>22</v>
      </c>
      <c r="J809" t="s">
        <v>23</v>
      </c>
      <c r="K809" t="s">
        <v>34</v>
      </c>
      <c r="L809" t="s">
        <v>13</v>
      </c>
      <c r="M809">
        <v>1</v>
      </c>
    </row>
    <row r="810" spans="1:13" x14ac:dyDescent="0.3">
      <c r="A810">
        <v>1120</v>
      </c>
      <c r="B810" t="s">
        <v>837</v>
      </c>
      <c r="C810">
        <v>29</v>
      </c>
      <c r="D810" t="s">
        <v>27</v>
      </c>
      <c r="E810" t="s">
        <v>20</v>
      </c>
      <c r="F810">
        <v>0</v>
      </c>
      <c r="G810" t="s">
        <v>14</v>
      </c>
      <c r="H810">
        <v>28</v>
      </c>
      <c r="I810" t="s">
        <v>33</v>
      </c>
      <c r="J810" t="s">
        <v>16</v>
      </c>
      <c r="K810" t="s">
        <v>34</v>
      </c>
      <c r="L810" t="s">
        <v>20</v>
      </c>
      <c r="M810">
        <v>0</v>
      </c>
    </row>
    <row r="811" spans="1:13" x14ac:dyDescent="0.3">
      <c r="A811">
        <v>1121</v>
      </c>
      <c r="B811" t="s">
        <v>838</v>
      </c>
      <c r="C811">
        <v>28</v>
      </c>
      <c r="D811" t="s">
        <v>27</v>
      </c>
      <c r="E811" t="s">
        <v>20</v>
      </c>
      <c r="F811">
        <v>0</v>
      </c>
      <c r="G811" t="s">
        <v>14</v>
      </c>
      <c r="H811">
        <v>3</v>
      </c>
      <c r="I811" t="s">
        <v>15</v>
      </c>
      <c r="J811" t="s">
        <v>16</v>
      </c>
      <c r="K811" t="s">
        <v>34</v>
      </c>
      <c r="L811" t="s">
        <v>20</v>
      </c>
      <c r="M811">
        <v>0</v>
      </c>
    </row>
    <row r="812" spans="1:13" x14ac:dyDescent="0.3">
      <c r="A812">
        <v>1124</v>
      </c>
      <c r="B812" t="s">
        <v>839</v>
      </c>
      <c r="C812">
        <v>46</v>
      </c>
      <c r="D812" t="s">
        <v>19</v>
      </c>
      <c r="E812" t="s">
        <v>20</v>
      </c>
      <c r="F812">
        <v>0</v>
      </c>
      <c r="G812" t="s">
        <v>14</v>
      </c>
      <c r="H812">
        <v>3</v>
      </c>
      <c r="I812" t="s">
        <v>15</v>
      </c>
      <c r="J812" t="s">
        <v>23</v>
      </c>
      <c r="K812" t="s">
        <v>24</v>
      </c>
      <c r="L812" t="s">
        <v>20</v>
      </c>
      <c r="M812">
        <v>0</v>
      </c>
    </row>
    <row r="813" spans="1:13" x14ac:dyDescent="0.3">
      <c r="A813">
        <v>1125</v>
      </c>
      <c r="B813" t="s">
        <v>840</v>
      </c>
      <c r="C813">
        <v>38</v>
      </c>
      <c r="D813" t="s">
        <v>12</v>
      </c>
      <c r="E813" t="s">
        <v>20</v>
      </c>
      <c r="F813">
        <v>0</v>
      </c>
      <c r="G813" t="s">
        <v>14</v>
      </c>
      <c r="H813">
        <v>2</v>
      </c>
      <c r="I813" t="s">
        <v>15</v>
      </c>
      <c r="J813" t="s">
        <v>23</v>
      </c>
      <c r="K813" t="s">
        <v>17</v>
      </c>
      <c r="L813" t="s">
        <v>20</v>
      </c>
      <c r="M813">
        <v>0</v>
      </c>
    </row>
    <row r="814" spans="1:13" x14ac:dyDescent="0.3">
      <c r="A814">
        <v>1126</v>
      </c>
      <c r="B814" t="s">
        <v>841</v>
      </c>
      <c r="C814">
        <v>43</v>
      </c>
      <c r="D814" t="s">
        <v>12</v>
      </c>
      <c r="E814" t="s">
        <v>20</v>
      </c>
      <c r="F814">
        <v>0</v>
      </c>
      <c r="G814" t="s">
        <v>21</v>
      </c>
      <c r="H814">
        <v>27</v>
      </c>
      <c r="I814" t="s">
        <v>33</v>
      </c>
      <c r="J814" t="s">
        <v>16</v>
      </c>
      <c r="K814" t="s">
        <v>24</v>
      </c>
      <c r="L814" t="s">
        <v>20</v>
      </c>
      <c r="M814">
        <v>0</v>
      </c>
    </row>
    <row r="815" spans="1:13" x14ac:dyDescent="0.3">
      <c r="A815">
        <v>1127</v>
      </c>
      <c r="B815" t="s">
        <v>842</v>
      </c>
      <c r="C815">
        <v>39</v>
      </c>
      <c r="D815" t="s">
        <v>12</v>
      </c>
      <c r="E815" t="s">
        <v>13</v>
      </c>
      <c r="F815">
        <v>1</v>
      </c>
      <c r="G815" t="s">
        <v>21</v>
      </c>
      <c r="H815">
        <v>2</v>
      </c>
      <c r="I815" t="s">
        <v>15</v>
      </c>
      <c r="J815" t="s">
        <v>23</v>
      </c>
      <c r="K815" t="s">
        <v>34</v>
      </c>
      <c r="L815" t="s">
        <v>20</v>
      </c>
      <c r="M815">
        <v>0</v>
      </c>
    </row>
    <row r="816" spans="1:13" x14ac:dyDescent="0.3">
      <c r="A816">
        <v>1128</v>
      </c>
      <c r="B816" t="s">
        <v>843</v>
      </c>
      <c r="C816">
        <v>40</v>
      </c>
      <c r="D816" t="s">
        <v>12</v>
      </c>
      <c r="E816" t="s">
        <v>20</v>
      </c>
      <c r="F816">
        <v>0</v>
      </c>
      <c r="G816" t="s">
        <v>14</v>
      </c>
      <c r="H816">
        <v>14</v>
      </c>
      <c r="I816" t="s">
        <v>22</v>
      </c>
      <c r="J816" t="s">
        <v>23</v>
      </c>
      <c r="K816" t="s">
        <v>17</v>
      </c>
      <c r="L816" t="s">
        <v>20</v>
      </c>
      <c r="M816">
        <v>0</v>
      </c>
    </row>
    <row r="817" spans="1:13" x14ac:dyDescent="0.3">
      <c r="A817">
        <v>1131</v>
      </c>
      <c r="B817" t="s">
        <v>844</v>
      </c>
      <c r="C817">
        <v>21</v>
      </c>
      <c r="D817" t="s">
        <v>45</v>
      </c>
      <c r="E817" t="s">
        <v>20</v>
      </c>
      <c r="F817">
        <v>0</v>
      </c>
      <c r="G817" t="s">
        <v>14</v>
      </c>
      <c r="H817">
        <v>1</v>
      </c>
      <c r="I817" t="s">
        <v>15</v>
      </c>
      <c r="J817" t="s">
        <v>16</v>
      </c>
      <c r="K817" t="s">
        <v>17</v>
      </c>
      <c r="L817" t="s">
        <v>13</v>
      </c>
      <c r="M817">
        <v>1</v>
      </c>
    </row>
    <row r="818" spans="1:13" x14ac:dyDescent="0.3">
      <c r="A818">
        <v>1132</v>
      </c>
      <c r="B818" t="s">
        <v>845</v>
      </c>
      <c r="C818">
        <v>39</v>
      </c>
      <c r="D818" t="s">
        <v>12</v>
      </c>
      <c r="E818" t="s">
        <v>20</v>
      </c>
      <c r="F818">
        <v>0</v>
      </c>
      <c r="G818" t="s">
        <v>46</v>
      </c>
      <c r="H818">
        <v>9</v>
      </c>
      <c r="I818" t="s">
        <v>22</v>
      </c>
      <c r="J818" t="s">
        <v>23</v>
      </c>
      <c r="K818" t="s">
        <v>17</v>
      </c>
      <c r="L818" t="s">
        <v>20</v>
      </c>
      <c r="M818">
        <v>0</v>
      </c>
    </row>
    <row r="819" spans="1:13" x14ac:dyDescent="0.3">
      <c r="A819">
        <v>1133</v>
      </c>
      <c r="B819" t="s">
        <v>846</v>
      </c>
      <c r="C819">
        <v>36</v>
      </c>
      <c r="D819" t="s">
        <v>12</v>
      </c>
      <c r="E819" t="s">
        <v>20</v>
      </c>
      <c r="F819">
        <v>0</v>
      </c>
      <c r="G819" t="s">
        <v>46</v>
      </c>
      <c r="H819">
        <v>18</v>
      </c>
      <c r="I819" t="s">
        <v>33</v>
      </c>
      <c r="J819" t="s">
        <v>23</v>
      </c>
      <c r="K819" t="s">
        <v>17</v>
      </c>
      <c r="L819" t="s">
        <v>20</v>
      </c>
      <c r="M819">
        <v>0</v>
      </c>
    </row>
    <row r="820" spans="1:13" x14ac:dyDescent="0.3">
      <c r="A820">
        <v>1135</v>
      </c>
      <c r="B820" t="s">
        <v>847</v>
      </c>
      <c r="C820">
        <v>31</v>
      </c>
      <c r="D820" t="s">
        <v>27</v>
      </c>
      <c r="E820" t="s">
        <v>20</v>
      </c>
      <c r="F820">
        <v>0</v>
      </c>
      <c r="G820" t="s">
        <v>21</v>
      </c>
      <c r="H820">
        <v>20</v>
      </c>
      <c r="I820" t="s">
        <v>33</v>
      </c>
      <c r="J820" t="s">
        <v>23</v>
      </c>
      <c r="K820" t="s">
        <v>24</v>
      </c>
      <c r="L820" t="s">
        <v>20</v>
      </c>
      <c r="M820">
        <v>0</v>
      </c>
    </row>
    <row r="821" spans="1:13" x14ac:dyDescent="0.3">
      <c r="A821">
        <v>1136</v>
      </c>
      <c r="B821" t="s">
        <v>848</v>
      </c>
      <c r="C821">
        <v>28</v>
      </c>
      <c r="D821" t="s">
        <v>27</v>
      </c>
      <c r="E821" t="s">
        <v>20</v>
      </c>
      <c r="F821">
        <v>0</v>
      </c>
      <c r="G821" t="s">
        <v>14</v>
      </c>
      <c r="H821">
        <v>2</v>
      </c>
      <c r="I821" t="s">
        <v>15</v>
      </c>
      <c r="J821" t="s">
        <v>23</v>
      </c>
      <c r="K821" t="s">
        <v>24</v>
      </c>
      <c r="L821" t="s">
        <v>20</v>
      </c>
      <c r="M821">
        <v>0</v>
      </c>
    </row>
    <row r="822" spans="1:13" x14ac:dyDescent="0.3">
      <c r="A822">
        <v>1137</v>
      </c>
      <c r="B822" t="s">
        <v>849</v>
      </c>
      <c r="C822">
        <v>35</v>
      </c>
      <c r="D822" t="s">
        <v>27</v>
      </c>
      <c r="E822" t="s">
        <v>20</v>
      </c>
      <c r="F822">
        <v>0</v>
      </c>
      <c r="G822" t="s">
        <v>21</v>
      </c>
      <c r="H822">
        <v>11</v>
      </c>
      <c r="I822" t="s">
        <v>22</v>
      </c>
      <c r="J822" t="s">
        <v>23</v>
      </c>
      <c r="K822" t="s">
        <v>34</v>
      </c>
      <c r="L822" t="s">
        <v>20</v>
      </c>
      <c r="M822">
        <v>0</v>
      </c>
    </row>
    <row r="823" spans="1:13" x14ac:dyDescent="0.3">
      <c r="A823">
        <v>1138</v>
      </c>
      <c r="B823" t="s">
        <v>850</v>
      </c>
      <c r="C823">
        <v>49</v>
      </c>
      <c r="D823" t="s">
        <v>19</v>
      </c>
      <c r="E823" t="s">
        <v>20</v>
      </c>
      <c r="F823">
        <v>0</v>
      </c>
      <c r="G823" t="s">
        <v>14</v>
      </c>
      <c r="H823">
        <v>8</v>
      </c>
      <c r="I823" t="s">
        <v>22</v>
      </c>
      <c r="J823" t="s">
        <v>23</v>
      </c>
      <c r="K823" t="s">
        <v>24</v>
      </c>
      <c r="L823" t="s">
        <v>20</v>
      </c>
      <c r="M823">
        <v>0</v>
      </c>
    </row>
    <row r="824" spans="1:13" x14ac:dyDescent="0.3">
      <c r="A824">
        <v>1140</v>
      </c>
      <c r="B824" t="s">
        <v>851</v>
      </c>
      <c r="C824">
        <v>34</v>
      </c>
      <c r="D824" t="s">
        <v>27</v>
      </c>
      <c r="E824" t="s">
        <v>20</v>
      </c>
      <c r="F824">
        <v>0</v>
      </c>
      <c r="G824" t="s">
        <v>21</v>
      </c>
      <c r="H824">
        <v>2</v>
      </c>
      <c r="I824" t="s">
        <v>15</v>
      </c>
      <c r="J824" t="s">
        <v>23</v>
      </c>
      <c r="K824" t="s">
        <v>17</v>
      </c>
      <c r="L824" t="s">
        <v>20</v>
      </c>
      <c r="M824">
        <v>0</v>
      </c>
    </row>
    <row r="825" spans="1:13" x14ac:dyDescent="0.3">
      <c r="A825">
        <v>1143</v>
      </c>
      <c r="B825" t="s">
        <v>852</v>
      </c>
      <c r="C825">
        <v>29</v>
      </c>
      <c r="D825" t="s">
        <v>27</v>
      </c>
      <c r="E825" t="s">
        <v>20</v>
      </c>
      <c r="F825">
        <v>0</v>
      </c>
      <c r="G825" t="s">
        <v>21</v>
      </c>
      <c r="H825">
        <v>10</v>
      </c>
      <c r="I825" t="s">
        <v>22</v>
      </c>
      <c r="J825" t="s">
        <v>16</v>
      </c>
      <c r="K825" t="s">
        <v>34</v>
      </c>
      <c r="L825" t="s">
        <v>20</v>
      </c>
      <c r="M825">
        <v>0</v>
      </c>
    </row>
    <row r="826" spans="1:13" x14ac:dyDescent="0.3">
      <c r="A826">
        <v>1148</v>
      </c>
      <c r="B826" t="s">
        <v>853</v>
      </c>
      <c r="C826">
        <v>42</v>
      </c>
      <c r="D826" t="s">
        <v>12</v>
      </c>
      <c r="E826" t="s">
        <v>20</v>
      </c>
      <c r="F826">
        <v>0</v>
      </c>
      <c r="G826" t="s">
        <v>14</v>
      </c>
      <c r="H826">
        <v>29</v>
      </c>
      <c r="I826" t="s">
        <v>33</v>
      </c>
      <c r="J826" t="s">
        <v>23</v>
      </c>
      <c r="K826" t="s">
        <v>17</v>
      </c>
      <c r="L826" t="s">
        <v>20</v>
      </c>
      <c r="M826">
        <v>0</v>
      </c>
    </row>
    <row r="827" spans="1:13" x14ac:dyDescent="0.3">
      <c r="A827">
        <v>1150</v>
      </c>
      <c r="B827" t="s">
        <v>854</v>
      </c>
      <c r="C827">
        <v>29</v>
      </c>
      <c r="D827" t="s">
        <v>27</v>
      </c>
      <c r="E827" t="s">
        <v>20</v>
      </c>
      <c r="F827">
        <v>0</v>
      </c>
      <c r="G827" t="s">
        <v>14</v>
      </c>
      <c r="H827">
        <v>8</v>
      </c>
      <c r="I827" t="s">
        <v>22</v>
      </c>
      <c r="J827" t="s">
        <v>23</v>
      </c>
      <c r="K827" t="s">
        <v>24</v>
      </c>
      <c r="L827" t="s">
        <v>13</v>
      </c>
      <c r="M827">
        <v>1</v>
      </c>
    </row>
    <row r="828" spans="1:13" x14ac:dyDescent="0.3">
      <c r="A828">
        <v>1152</v>
      </c>
      <c r="B828" t="s">
        <v>855</v>
      </c>
      <c r="C828">
        <v>38</v>
      </c>
      <c r="D828" t="s">
        <v>12</v>
      </c>
      <c r="E828" t="s">
        <v>20</v>
      </c>
      <c r="F828">
        <v>0</v>
      </c>
      <c r="G828" t="s">
        <v>14</v>
      </c>
      <c r="H828">
        <v>1</v>
      </c>
      <c r="I828" t="s">
        <v>15</v>
      </c>
      <c r="J828" t="s">
        <v>23</v>
      </c>
      <c r="K828" t="s">
        <v>24</v>
      </c>
      <c r="L828" t="s">
        <v>20</v>
      </c>
      <c r="M828">
        <v>0</v>
      </c>
    </row>
    <row r="829" spans="1:13" x14ac:dyDescent="0.3">
      <c r="A829">
        <v>1154</v>
      </c>
      <c r="B829" t="s">
        <v>856</v>
      </c>
      <c r="C829">
        <v>28</v>
      </c>
      <c r="D829" t="s">
        <v>27</v>
      </c>
      <c r="E829" t="s">
        <v>20</v>
      </c>
      <c r="F829">
        <v>0</v>
      </c>
      <c r="G829" t="s">
        <v>21</v>
      </c>
      <c r="H829">
        <v>6</v>
      </c>
      <c r="I829" t="s">
        <v>22</v>
      </c>
      <c r="J829" t="s">
        <v>23</v>
      </c>
      <c r="K829" t="s">
        <v>34</v>
      </c>
      <c r="L829" t="s">
        <v>13</v>
      </c>
      <c r="M829">
        <v>1</v>
      </c>
    </row>
    <row r="830" spans="1:13" x14ac:dyDescent="0.3">
      <c r="A830">
        <v>1156</v>
      </c>
      <c r="B830" t="s">
        <v>857</v>
      </c>
      <c r="C830">
        <v>18</v>
      </c>
      <c r="D830" t="s">
        <v>45</v>
      </c>
      <c r="E830" t="s">
        <v>13</v>
      </c>
      <c r="F830">
        <v>1</v>
      </c>
      <c r="G830" t="s">
        <v>46</v>
      </c>
      <c r="H830">
        <v>8</v>
      </c>
      <c r="I830" t="s">
        <v>22</v>
      </c>
      <c r="J830" t="s">
        <v>23</v>
      </c>
      <c r="K830" t="s">
        <v>17</v>
      </c>
      <c r="L830" t="s">
        <v>20</v>
      </c>
      <c r="M830">
        <v>0</v>
      </c>
    </row>
    <row r="831" spans="1:13" x14ac:dyDescent="0.3">
      <c r="A831">
        <v>1157</v>
      </c>
      <c r="B831" t="s">
        <v>858</v>
      </c>
      <c r="C831">
        <v>33</v>
      </c>
      <c r="D831" t="s">
        <v>27</v>
      </c>
      <c r="E831" t="s">
        <v>13</v>
      </c>
      <c r="F831">
        <v>1</v>
      </c>
      <c r="G831" t="s">
        <v>14</v>
      </c>
      <c r="H831">
        <v>9</v>
      </c>
      <c r="I831" t="s">
        <v>22</v>
      </c>
      <c r="J831" t="s">
        <v>16</v>
      </c>
      <c r="K831" t="s">
        <v>17</v>
      </c>
      <c r="L831" t="s">
        <v>13</v>
      </c>
      <c r="M831">
        <v>1</v>
      </c>
    </row>
    <row r="832" spans="1:13" x14ac:dyDescent="0.3">
      <c r="A832">
        <v>1158</v>
      </c>
      <c r="B832" t="s">
        <v>859</v>
      </c>
      <c r="C832">
        <v>41</v>
      </c>
      <c r="D832" t="s">
        <v>12</v>
      </c>
      <c r="E832" t="s">
        <v>20</v>
      </c>
      <c r="F832">
        <v>0</v>
      </c>
      <c r="G832" t="s">
        <v>14</v>
      </c>
      <c r="H832">
        <v>12</v>
      </c>
      <c r="I832" t="s">
        <v>22</v>
      </c>
      <c r="J832" t="s">
        <v>23</v>
      </c>
      <c r="K832" t="s">
        <v>24</v>
      </c>
      <c r="L832" t="s">
        <v>13</v>
      </c>
      <c r="M832">
        <v>1</v>
      </c>
    </row>
    <row r="833" spans="1:13" x14ac:dyDescent="0.3">
      <c r="A833">
        <v>1160</v>
      </c>
      <c r="B833" t="s">
        <v>860</v>
      </c>
      <c r="C833">
        <v>31</v>
      </c>
      <c r="D833" t="s">
        <v>27</v>
      </c>
      <c r="E833" t="s">
        <v>13</v>
      </c>
      <c r="F833">
        <v>1</v>
      </c>
      <c r="G833" t="s">
        <v>21</v>
      </c>
      <c r="H833">
        <v>15</v>
      </c>
      <c r="I833" t="s">
        <v>22</v>
      </c>
      <c r="J833" t="s">
        <v>23</v>
      </c>
      <c r="K833" t="s">
        <v>24</v>
      </c>
      <c r="L833" t="s">
        <v>20</v>
      </c>
      <c r="M833">
        <v>0</v>
      </c>
    </row>
    <row r="834" spans="1:13" x14ac:dyDescent="0.3">
      <c r="A834">
        <v>1161</v>
      </c>
      <c r="B834" t="s">
        <v>861</v>
      </c>
      <c r="C834">
        <v>37</v>
      </c>
      <c r="D834" t="s">
        <v>12</v>
      </c>
      <c r="E834" t="s">
        <v>20</v>
      </c>
      <c r="F834">
        <v>0</v>
      </c>
      <c r="G834" t="s">
        <v>14</v>
      </c>
      <c r="H834">
        <v>25</v>
      </c>
      <c r="I834" t="s">
        <v>33</v>
      </c>
      <c r="J834" t="s">
        <v>16</v>
      </c>
      <c r="K834" t="s">
        <v>34</v>
      </c>
      <c r="L834" t="s">
        <v>20</v>
      </c>
      <c r="M834">
        <v>0</v>
      </c>
    </row>
    <row r="835" spans="1:13" x14ac:dyDescent="0.3">
      <c r="A835">
        <v>1162</v>
      </c>
      <c r="B835" t="s">
        <v>862</v>
      </c>
      <c r="C835">
        <v>27</v>
      </c>
      <c r="D835" t="s">
        <v>27</v>
      </c>
      <c r="E835" t="s">
        <v>20</v>
      </c>
      <c r="F835">
        <v>0</v>
      </c>
      <c r="G835" t="s">
        <v>14</v>
      </c>
      <c r="H835">
        <v>6</v>
      </c>
      <c r="I835" t="s">
        <v>22</v>
      </c>
      <c r="J835" t="s">
        <v>23</v>
      </c>
      <c r="K835" t="s">
        <v>24</v>
      </c>
      <c r="L835" t="s">
        <v>20</v>
      </c>
      <c r="M835">
        <v>0</v>
      </c>
    </row>
    <row r="836" spans="1:13" x14ac:dyDescent="0.3">
      <c r="A836">
        <v>1163</v>
      </c>
      <c r="B836" t="s">
        <v>863</v>
      </c>
      <c r="C836">
        <v>34</v>
      </c>
      <c r="D836" t="s">
        <v>27</v>
      </c>
      <c r="E836" t="s">
        <v>20</v>
      </c>
      <c r="F836">
        <v>0</v>
      </c>
      <c r="G836" t="s">
        <v>14</v>
      </c>
      <c r="H836">
        <v>9</v>
      </c>
      <c r="I836" t="s">
        <v>22</v>
      </c>
      <c r="J836" t="s">
        <v>16</v>
      </c>
      <c r="K836" t="s">
        <v>24</v>
      </c>
      <c r="L836" t="s">
        <v>20</v>
      </c>
      <c r="M836">
        <v>0</v>
      </c>
    </row>
    <row r="837" spans="1:13" x14ac:dyDescent="0.3">
      <c r="A837">
        <v>1164</v>
      </c>
      <c r="B837" t="s">
        <v>864</v>
      </c>
      <c r="C837">
        <v>35</v>
      </c>
      <c r="D837" t="s">
        <v>27</v>
      </c>
      <c r="E837" t="s">
        <v>20</v>
      </c>
      <c r="F837">
        <v>0</v>
      </c>
      <c r="G837" t="s">
        <v>14</v>
      </c>
      <c r="H837">
        <v>8</v>
      </c>
      <c r="I837" t="s">
        <v>22</v>
      </c>
      <c r="J837" t="s">
        <v>23</v>
      </c>
      <c r="K837" t="s">
        <v>17</v>
      </c>
      <c r="L837" t="s">
        <v>20</v>
      </c>
      <c r="M837">
        <v>0</v>
      </c>
    </row>
    <row r="838" spans="1:13" x14ac:dyDescent="0.3">
      <c r="A838">
        <v>1165</v>
      </c>
      <c r="B838" t="s">
        <v>865</v>
      </c>
      <c r="C838">
        <v>29</v>
      </c>
      <c r="D838" t="s">
        <v>27</v>
      </c>
      <c r="E838" t="s">
        <v>13</v>
      </c>
      <c r="F838">
        <v>1</v>
      </c>
      <c r="G838" t="s">
        <v>14</v>
      </c>
      <c r="H838">
        <v>23</v>
      </c>
      <c r="I838" t="s">
        <v>33</v>
      </c>
      <c r="J838" t="s">
        <v>16</v>
      </c>
      <c r="K838" t="s">
        <v>24</v>
      </c>
      <c r="L838" t="s">
        <v>20</v>
      </c>
      <c r="M838">
        <v>0</v>
      </c>
    </row>
    <row r="839" spans="1:13" x14ac:dyDescent="0.3">
      <c r="A839">
        <v>1166</v>
      </c>
      <c r="B839" t="s">
        <v>866</v>
      </c>
      <c r="C839">
        <v>40</v>
      </c>
      <c r="D839" t="s">
        <v>12</v>
      </c>
      <c r="E839" t="s">
        <v>20</v>
      </c>
      <c r="F839">
        <v>0</v>
      </c>
      <c r="G839" t="s">
        <v>21</v>
      </c>
      <c r="H839">
        <v>9</v>
      </c>
      <c r="I839" t="s">
        <v>22</v>
      </c>
      <c r="J839" t="s">
        <v>16</v>
      </c>
      <c r="K839" t="s">
        <v>17</v>
      </c>
      <c r="L839" t="s">
        <v>20</v>
      </c>
      <c r="M839">
        <v>0</v>
      </c>
    </row>
    <row r="840" spans="1:13" x14ac:dyDescent="0.3">
      <c r="A840">
        <v>1167</v>
      </c>
      <c r="B840" t="s">
        <v>867</v>
      </c>
      <c r="C840">
        <v>42</v>
      </c>
      <c r="D840" t="s">
        <v>12</v>
      </c>
      <c r="E840" t="s">
        <v>13</v>
      </c>
      <c r="F840">
        <v>1</v>
      </c>
      <c r="G840" t="s">
        <v>21</v>
      </c>
      <c r="H840">
        <v>12</v>
      </c>
      <c r="I840" t="s">
        <v>22</v>
      </c>
      <c r="J840" t="s">
        <v>23</v>
      </c>
      <c r="K840" t="s">
        <v>17</v>
      </c>
      <c r="L840" t="s">
        <v>13</v>
      </c>
      <c r="M840">
        <v>1</v>
      </c>
    </row>
    <row r="841" spans="1:13" x14ac:dyDescent="0.3">
      <c r="A841">
        <v>1171</v>
      </c>
      <c r="B841" t="s">
        <v>868</v>
      </c>
      <c r="C841">
        <v>42</v>
      </c>
      <c r="D841" t="s">
        <v>12</v>
      </c>
      <c r="E841" t="s">
        <v>20</v>
      </c>
      <c r="F841">
        <v>0</v>
      </c>
      <c r="G841" t="s">
        <v>14</v>
      </c>
      <c r="H841">
        <v>4</v>
      </c>
      <c r="I841" t="s">
        <v>15</v>
      </c>
      <c r="J841" t="s">
        <v>23</v>
      </c>
      <c r="K841" t="s">
        <v>17</v>
      </c>
      <c r="L841" t="s">
        <v>20</v>
      </c>
      <c r="M841">
        <v>0</v>
      </c>
    </row>
    <row r="842" spans="1:13" x14ac:dyDescent="0.3">
      <c r="A842">
        <v>1172</v>
      </c>
      <c r="B842" t="s">
        <v>869</v>
      </c>
      <c r="C842">
        <v>35</v>
      </c>
      <c r="D842" t="s">
        <v>27</v>
      </c>
      <c r="E842" t="s">
        <v>20</v>
      </c>
      <c r="F842">
        <v>0</v>
      </c>
      <c r="G842" t="s">
        <v>14</v>
      </c>
      <c r="H842">
        <v>1</v>
      </c>
      <c r="I842" t="s">
        <v>15</v>
      </c>
      <c r="J842" t="s">
        <v>23</v>
      </c>
      <c r="K842" t="s">
        <v>24</v>
      </c>
      <c r="L842" t="s">
        <v>20</v>
      </c>
      <c r="M842">
        <v>0</v>
      </c>
    </row>
    <row r="843" spans="1:13" x14ac:dyDescent="0.3">
      <c r="A843">
        <v>1173</v>
      </c>
      <c r="B843" t="s">
        <v>870</v>
      </c>
      <c r="C843">
        <v>24</v>
      </c>
      <c r="D843" t="s">
        <v>45</v>
      </c>
      <c r="E843" t="s">
        <v>20</v>
      </c>
      <c r="F843">
        <v>0</v>
      </c>
      <c r="G843" t="s">
        <v>14</v>
      </c>
      <c r="H843">
        <v>24</v>
      </c>
      <c r="I843" t="s">
        <v>33</v>
      </c>
      <c r="J843" t="s">
        <v>23</v>
      </c>
      <c r="K843" t="s">
        <v>17</v>
      </c>
      <c r="L843" t="s">
        <v>20</v>
      </c>
      <c r="M843">
        <v>0</v>
      </c>
    </row>
    <row r="844" spans="1:13" x14ac:dyDescent="0.3">
      <c r="A844">
        <v>1175</v>
      </c>
      <c r="B844" t="s">
        <v>871</v>
      </c>
      <c r="C844">
        <v>28</v>
      </c>
      <c r="D844" t="s">
        <v>27</v>
      </c>
      <c r="E844" t="s">
        <v>13</v>
      </c>
      <c r="F844">
        <v>1</v>
      </c>
      <c r="G844" t="s">
        <v>14</v>
      </c>
      <c r="H844">
        <v>12</v>
      </c>
      <c r="I844" t="s">
        <v>22</v>
      </c>
      <c r="J844" t="s">
        <v>16</v>
      </c>
      <c r="K844" t="s">
        <v>24</v>
      </c>
      <c r="L844" t="s">
        <v>13</v>
      </c>
      <c r="M844">
        <v>1</v>
      </c>
    </row>
    <row r="845" spans="1:13" x14ac:dyDescent="0.3">
      <c r="A845">
        <v>1177</v>
      </c>
      <c r="B845" t="s">
        <v>872</v>
      </c>
      <c r="C845">
        <v>26</v>
      </c>
      <c r="D845" t="s">
        <v>27</v>
      </c>
      <c r="E845" t="s">
        <v>20</v>
      </c>
      <c r="F845">
        <v>0</v>
      </c>
      <c r="G845" t="s">
        <v>14</v>
      </c>
      <c r="H845">
        <v>3</v>
      </c>
      <c r="I845" t="s">
        <v>15</v>
      </c>
      <c r="J845" t="s">
        <v>23</v>
      </c>
      <c r="K845" t="s">
        <v>24</v>
      </c>
      <c r="L845" t="s">
        <v>20</v>
      </c>
      <c r="M845">
        <v>0</v>
      </c>
    </row>
    <row r="846" spans="1:13" x14ac:dyDescent="0.3">
      <c r="A846">
        <v>1179</v>
      </c>
      <c r="B846" t="s">
        <v>873</v>
      </c>
      <c r="C846">
        <v>30</v>
      </c>
      <c r="D846" t="s">
        <v>27</v>
      </c>
      <c r="E846" t="s">
        <v>20</v>
      </c>
      <c r="F846">
        <v>0</v>
      </c>
      <c r="G846" t="s">
        <v>14</v>
      </c>
      <c r="H846">
        <v>10</v>
      </c>
      <c r="I846" t="s">
        <v>22</v>
      </c>
      <c r="J846" t="s">
        <v>23</v>
      </c>
      <c r="K846" t="s">
        <v>24</v>
      </c>
      <c r="L846" t="s">
        <v>20</v>
      </c>
      <c r="M846">
        <v>0</v>
      </c>
    </row>
    <row r="847" spans="1:13" x14ac:dyDescent="0.3">
      <c r="A847">
        <v>1180</v>
      </c>
      <c r="B847" t="s">
        <v>874</v>
      </c>
      <c r="C847">
        <v>40</v>
      </c>
      <c r="D847" t="s">
        <v>12</v>
      </c>
      <c r="E847" t="s">
        <v>20</v>
      </c>
      <c r="F847">
        <v>0</v>
      </c>
      <c r="G847" t="s">
        <v>21</v>
      </c>
      <c r="H847">
        <v>26</v>
      </c>
      <c r="I847" t="s">
        <v>33</v>
      </c>
      <c r="J847" t="s">
        <v>16</v>
      </c>
      <c r="K847" t="s">
        <v>24</v>
      </c>
      <c r="L847" t="s">
        <v>13</v>
      </c>
      <c r="M847">
        <v>1</v>
      </c>
    </row>
    <row r="848" spans="1:13" x14ac:dyDescent="0.3">
      <c r="A848">
        <v>1182</v>
      </c>
      <c r="B848" t="s">
        <v>875</v>
      </c>
      <c r="C848">
        <v>35</v>
      </c>
      <c r="D848" t="s">
        <v>27</v>
      </c>
      <c r="E848" t="s">
        <v>20</v>
      </c>
      <c r="F848">
        <v>0</v>
      </c>
      <c r="G848" t="s">
        <v>14</v>
      </c>
      <c r="H848">
        <v>2</v>
      </c>
      <c r="I848" t="s">
        <v>15</v>
      </c>
      <c r="J848" t="s">
        <v>23</v>
      </c>
      <c r="K848" t="s">
        <v>34</v>
      </c>
      <c r="L848" t="s">
        <v>20</v>
      </c>
      <c r="M848">
        <v>0</v>
      </c>
    </row>
    <row r="849" spans="1:13" x14ac:dyDescent="0.3">
      <c r="A849">
        <v>1184</v>
      </c>
      <c r="B849" t="s">
        <v>876</v>
      </c>
      <c r="C849">
        <v>34</v>
      </c>
      <c r="D849" t="s">
        <v>27</v>
      </c>
      <c r="E849" t="s">
        <v>20</v>
      </c>
      <c r="F849">
        <v>0</v>
      </c>
      <c r="G849" t="s">
        <v>21</v>
      </c>
      <c r="H849">
        <v>1</v>
      </c>
      <c r="I849" t="s">
        <v>15</v>
      </c>
      <c r="J849" t="s">
        <v>23</v>
      </c>
      <c r="K849" t="s">
        <v>17</v>
      </c>
      <c r="L849" t="s">
        <v>20</v>
      </c>
      <c r="M849">
        <v>0</v>
      </c>
    </row>
    <row r="850" spans="1:13" x14ac:dyDescent="0.3">
      <c r="A850">
        <v>1185</v>
      </c>
      <c r="B850" t="s">
        <v>877</v>
      </c>
      <c r="C850">
        <v>35</v>
      </c>
      <c r="D850" t="s">
        <v>27</v>
      </c>
      <c r="E850" t="s">
        <v>20</v>
      </c>
      <c r="F850">
        <v>0</v>
      </c>
      <c r="G850" t="s">
        <v>21</v>
      </c>
      <c r="H850">
        <v>4</v>
      </c>
      <c r="I850" t="s">
        <v>15</v>
      </c>
      <c r="J850" t="s">
        <v>23</v>
      </c>
      <c r="K850" t="s">
        <v>24</v>
      </c>
      <c r="L850" t="s">
        <v>20</v>
      </c>
      <c r="M850">
        <v>0</v>
      </c>
    </row>
    <row r="851" spans="1:13" x14ac:dyDescent="0.3">
      <c r="A851">
        <v>1188</v>
      </c>
      <c r="B851" t="s">
        <v>878</v>
      </c>
      <c r="C851">
        <v>43</v>
      </c>
      <c r="D851" t="s">
        <v>12</v>
      </c>
      <c r="E851" t="s">
        <v>13</v>
      </c>
      <c r="F851">
        <v>1</v>
      </c>
      <c r="G851" t="s">
        <v>14</v>
      </c>
      <c r="H851">
        <v>9</v>
      </c>
      <c r="I851" t="s">
        <v>22</v>
      </c>
      <c r="J851" t="s">
        <v>16</v>
      </c>
      <c r="K851" t="s">
        <v>17</v>
      </c>
      <c r="L851" t="s">
        <v>20</v>
      </c>
      <c r="M851">
        <v>0</v>
      </c>
    </row>
    <row r="852" spans="1:13" x14ac:dyDescent="0.3">
      <c r="A852">
        <v>1190</v>
      </c>
      <c r="B852" t="s">
        <v>879</v>
      </c>
      <c r="C852">
        <v>32</v>
      </c>
      <c r="D852" t="s">
        <v>27</v>
      </c>
      <c r="E852" t="s">
        <v>20</v>
      </c>
      <c r="F852">
        <v>0</v>
      </c>
      <c r="G852" t="s">
        <v>46</v>
      </c>
      <c r="H852">
        <v>2</v>
      </c>
      <c r="I852" t="s">
        <v>15</v>
      </c>
      <c r="J852" t="s">
        <v>16</v>
      </c>
      <c r="K852" t="s">
        <v>34</v>
      </c>
      <c r="L852" t="s">
        <v>20</v>
      </c>
      <c r="M852">
        <v>0</v>
      </c>
    </row>
    <row r="853" spans="1:13" x14ac:dyDescent="0.3">
      <c r="A853">
        <v>1191</v>
      </c>
      <c r="B853" t="s">
        <v>880</v>
      </c>
      <c r="C853">
        <v>56</v>
      </c>
      <c r="D853" t="s">
        <v>31</v>
      </c>
      <c r="E853" t="s">
        <v>20</v>
      </c>
      <c r="F853">
        <v>0</v>
      </c>
      <c r="G853" t="s">
        <v>14</v>
      </c>
      <c r="H853">
        <v>4</v>
      </c>
      <c r="I853" t="s">
        <v>15</v>
      </c>
      <c r="J853" t="s">
        <v>16</v>
      </c>
      <c r="K853" t="s">
        <v>34</v>
      </c>
      <c r="L853" t="s">
        <v>20</v>
      </c>
      <c r="M853">
        <v>0</v>
      </c>
    </row>
    <row r="854" spans="1:13" x14ac:dyDescent="0.3">
      <c r="A854">
        <v>1192</v>
      </c>
      <c r="B854" t="s">
        <v>881</v>
      </c>
      <c r="C854">
        <v>29</v>
      </c>
      <c r="D854" t="s">
        <v>27</v>
      </c>
      <c r="E854" t="s">
        <v>20</v>
      </c>
      <c r="F854">
        <v>0</v>
      </c>
      <c r="G854" t="s">
        <v>14</v>
      </c>
      <c r="H854">
        <v>6</v>
      </c>
      <c r="I854" t="s">
        <v>22</v>
      </c>
      <c r="J854" t="s">
        <v>16</v>
      </c>
      <c r="K854" t="s">
        <v>24</v>
      </c>
      <c r="L854" t="s">
        <v>20</v>
      </c>
      <c r="M854">
        <v>0</v>
      </c>
    </row>
    <row r="855" spans="1:13" x14ac:dyDescent="0.3">
      <c r="A855">
        <v>1193</v>
      </c>
      <c r="B855" t="s">
        <v>882</v>
      </c>
      <c r="C855">
        <v>19</v>
      </c>
      <c r="D855" t="s">
        <v>45</v>
      </c>
      <c r="E855" t="s">
        <v>20</v>
      </c>
      <c r="F855">
        <v>0</v>
      </c>
      <c r="G855" t="s">
        <v>14</v>
      </c>
      <c r="H855">
        <v>9</v>
      </c>
      <c r="I855" t="s">
        <v>22</v>
      </c>
      <c r="J855" t="s">
        <v>23</v>
      </c>
      <c r="K855" t="s">
        <v>17</v>
      </c>
      <c r="L855" t="s">
        <v>20</v>
      </c>
      <c r="M855">
        <v>0</v>
      </c>
    </row>
    <row r="856" spans="1:13" x14ac:dyDescent="0.3">
      <c r="A856">
        <v>1195</v>
      </c>
      <c r="B856" t="s">
        <v>883</v>
      </c>
      <c r="C856">
        <v>45</v>
      </c>
      <c r="D856" t="s">
        <v>12</v>
      </c>
      <c r="E856" t="s">
        <v>20</v>
      </c>
      <c r="F856">
        <v>0</v>
      </c>
      <c r="G856" t="s">
        <v>14</v>
      </c>
      <c r="H856">
        <v>7</v>
      </c>
      <c r="I856" t="s">
        <v>22</v>
      </c>
      <c r="J856" t="s">
        <v>16</v>
      </c>
      <c r="K856" t="s">
        <v>24</v>
      </c>
      <c r="L856" t="s">
        <v>13</v>
      </c>
      <c r="M856">
        <v>1</v>
      </c>
    </row>
    <row r="857" spans="1:13" x14ac:dyDescent="0.3">
      <c r="A857">
        <v>1196</v>
      </c>
      <c r="B857" t="s">
        <v>884</v>
      </c>
      <c r="C857">
        <v>37</v>
      </c>
      <c r="D857" t="s">
        <v>12</v>
      </c>
      <c r="E857" t="s">
        <v>20</v>
      </c>
      <c r="F857">
        <v>0</v>
      </c>
      <c r="G857" t="s">
        <v>14</v>
      </c>
      <c r="H857">
        <v>1</v>
      </c>
      <c r="I857" t="s">
        <v>15</v>
      </c>
      <c r="J857" t="s">
        <v>16</v>
      </c>
      <c r="K857" t="s">
        <v>24</v>
      </c>
      <c r="L857" t="s">
        <v>20</v>
      </c>
      <c r="M857">
        <v>0</v>
      </c>
    </row>
    <row r="858" spans="1:13" x14ac:dyDescent="0.3">
      <c r="A858">
        <v>1198</v>
      </c>
      <c r="B858" t="s">
        <v>885</v>
      </c>
      <c r="C858">
        <v>20</v>
      </c>
      <c r="D858" t="s">
        <v>45</v>
      </c>
      <c r="E858" t="s">
        <v>20</v>
      </c>
      <c r="F858">
        <v>0</v>
      </c>
      <c r="G858" t="s">
        <v>14</v>
      </c>
      <c r="H858">
        <v>3</v>
      </c>
      <c r="I858" t="s">
        <v>15</v>
      </c>
      <c r="J858" t="s">
        <v>23</v>
      </c>
      <c r="K858" t="s">
        <v>17</v>
      </c>
      <c r="L858" t="s">
        <v>20</v>
      </c>
      <c r="M858">
        <v>0</v>
      </c>
    </row>
    <row r="859" spans="1:13" x14ac:dyDescent="0.3">
      <c r="A859">
        <v>1200</v>
      </c>
      <c r="B859" t="s">
        <v>886</v>
      </c>
      <c r="C859">
        <v>44</v>
      </c>
      <c r="D859" t="s">
        <v>12</v>
      </c>
      <c r="E859" t="s">
        <v>13</v>
      </c>
      <c r="F859">
        <v>1</v>
      </c>
      <c r="G859" t="s">
        <v>14</v>
      </c>
      <c r="H859">
        <v>10</v>
      </c>
      <c r="I859" t="s">
        <v>22</v>
      </c>
      <c r="J859" t="s">
        <v>23</v>
      </c>
      <c r="K859" t="s">
        <v>17</v>
      </c>
      <c r="L859" t="s">
        <v>13</v>
      </c>
      <c r="M859">
        <v>1</v>
      </c>
    </row>
    <row r="860" spans="1:13" x14ac:dyDescent="0.3">
      <c r="A860">
        <v>1201</v>
      </c>
      <c r="B860" t="s">
        <v>887</v>
      </c>
      <c r="C860">
        <v>53</v>
      </c>
      <c r="D860" t="s">
        <v>19</v>
      </c>
      <c r="E860" t="s">
        <v>20</v>
      </c>
      <c r="F860">
        <v>0</v>
      </c>
      <c r="G860" t="s">
        <v>14</v>
      </c>
      <c r="H860">
        <v>7</v>
      </c>
      <c r="I860" t="s">
        <v>22</v>
      </c>
      <c r="J860" t="s">
        <v>16</v>
      </c>
      <c r="K860" t="s">
        <v>34</v>
      </c>
      <c r="L860" t="s">
        <v>20</v>
      </c>
      <c r="M860">
        <v>0</v>
      </c>
    </row>
    <row r="861" spans="1:13" x14ac:dyDescent="0.3">
      <c r="A861">
        <v>1202</v>
      </c>
      <c r="B861" t="s">
        <v>888</v>
      </c>
      <c r="C861">
        <v>29</v>
      </c>
      <c r="D861" t="s">
        <v>27</v>
      </c>
      <c r="E861" t="s">
        <v>20</v>
      </c>
      <c r="F861">
        <v>0</v>
      </c>
      <c r="G861" t="s">
        <v>14</v>
      </c>
      <c r="H861">
        <v>15</v>
      </c>
      <c r="I861" t="s">
        <v>22</v>
      </c>
      <c r="J861" t="s">
        <v>16</v>
      </c>
      <c r="K861" t="s">
        <v>24</v>
      </c>
      <c r="L861" t="s">
        <v>13</v>
      </c>
      <c r="M861">
        <v>1</v>
      </c>
    </row>
    <row r="862" spans="1:13" x14ac:dyDescent="0.3">
      <c r="A862">
        <v>1203</v>
      </c>
      <c r="B862" t="s">
        <v>889</v>
      </c>
      <c r="C862">
        <v>22</v>
      </c>
      <c r="D862" t="s">
        <v>45</v>
      </c>
      <c r="E862" t="s">
        <v>13</v>
      </c>
      <c r="F862">
        <v>1</v>
      </c>
      <c r="G862" t="s">
        <v>21</v>
      </c>
      <c r="H862">
        <v>3</v>
      </c>
      <c r="I862" t="s">
        <v>15</v>
      </c>
      <c r="J862" t="s">
        <v>23</v>
      </c>
      <c r="K862" t="s">
        <v>24</v>
      </c>
      <c r="L862" t="s">
        <v>13</v>
      </c>
      <c r="M862">
        <v>1</v>
      </c>
    </row>
    <row r="863" spans="1:13" x14ac:dyDescent="0.3">
      <c r="A863">
        <v>1204</v>
      </c>
      <c r="B863" t="s">
        <v>890</v>
      </c>
      <c r="C863">
        <v>46</v>
      </c>
      <c r="D863" t="s">
        <v>19</v>
      </c>
      <c r="E863" t="s">
        <v>20</v>
      </c>
      <c r="F863">
        <v>0</v>
      </c>
      <c r="G863" t="s">
        <v>14</v>
      </c>
      <c r="H863">
        <v>2</v>
      </c>
      <c r="I863" t="s">
        <v>15</v>
      </c>
      <c r="J863" t="s">
        <v>16</v>
      </c>
      <c r="K863" t="s">
        <v>24</v>
      </c>
      <c r="L863" t="s">
        <v>20</v>
      </c>
      <c r="M863">
        <v>0</v>
      </c>
    </row>
    <row r="864" spans="1:13" x14ac:dyDescent="0.3">
      <c r="A864">
        <v>1206</v>
      </c>
      <c r="B864" t="s">
        <v>891</v>
      </c>
      <c r="C864">
        <v>44</v>
      </c>
      <c r="D864" t="s">
        <v>12</v>
      </c>
      <c r="E864" t="s">
        <v>20</v>
      </c>
      <c r="F864">
        <v>0</v>
      </c>
      <c r="G864" t="s">
        <v>46</v>
      </c>
      <c r="H864">
        <v>17</v>
      </c>
      <c r="I864" t="s">
        <v>33</v>
      </c>
      <c r="J864" t="s">
        <v>23</v>
      </c>
      <c r="K864" t="s">
        <v>17</v>
      </c>
      <c r="L864" t="s">
        <v>20</v>
      </c>
      <c r="M864">
        <v>0</v>
      </c>
    </row>
    <row r="865" spans="1:13" x14ac:dyDescent="0.3">
      <c r="A865">
        <v>1207</v>
      </c>
      <c r="B865" t="s">
        <v>892</v>
      </c>
      <c r="C865">
        <v>33</v>
      </c>
      <c r="D865" t="s">
        <v>27</v>
      </c>
      <c r="E865" t="s">
        <v>20</v>
      </c>
      <c r="F865">
        <v>0</v>
      </c>
      <c r="G865" t="s">
        <v>14</v>
      </c>
      <c r="H865">
        <v>2</v>
      </c>
      <c r="I865" t="s">
        <v>15</v>
      </c>
      <c r="J865" t="s">
        <v>23</v>
      </c>
      <c r="K865" t="s">
        <v>24</v>
      </c>
      <c r="L865" t="s">
        <v>20</v>
      </c>
      <c r="M865">
        <v>0</v>
      </c>
    </row>
    <row r="866" spans="1:13" x14ac:dyDescent="0.3">
      <c r="A866">
        <v>1210</v>
      </c>
      <c r="B866" t="s">
        <v>893</v>
      </c>
      <c r="C866">
        <v>41</v>
      </c>
      <c r="D866" t="s">
        <v>12</v>
      </c>
      <c r="E866" t="s">
        <v>13</v>
      </c>
      <c r="F866">
        <v>1</v>
      </c>
      <c r="G866" t="s">
        <v>46</v>
      </c>
      <c r="H866">
        <v>5</v>
      </c>
      <c r="I866" t="s">
        <v>15</v>
      </c>
      <c r="J866" t="s">
        <v>23</v>
      </c>
      <c r="K866" t="s">
        <v>34</v>
      </c>
      <c r="L866" t="s">
        <v>20</v>
      </c>
      <c r="M866">
        <v>0</v>
      </c>
    </row>
    <row r="867" spans="1:13" x14ac:dyDescent="0.3">
      <c r="A867">
        <v>1211</v>
      </c>
      <c r="B867" t="s">
        <v>894</v>
      </c>
      <c r="C867">
        <v>30</v>
      </c>
      <c r="D867" t="s">
        <v>27</v>
      </c>
      <c r="E867" t="s">
        <v>20</v>
      </c>
      <c r="F867">
        <v>0</v>
      </c>
      <c r="G867" t="s">
        <v>14</v>
      </c>
      <c r="H867">
        <v>29</v>
      </c>
      <c r="I867" t="s">
        <v>33</v>
      </c>
      <c r="J867" t="s">
        <v>23</v>
      </c>
      <c r="K867" t="s">
        <v>34</v>
      </c>
      <c r="L867" t="s">
        <v>20</v>
      </c>
      <c r="M867">
        <v>0</v>
      </c>
    </row>
    <row r="868" spans="1:13" x14ac:dyDescent="0.3">
      <c r="A868">
        <v>1212</v>
      </c>
      <c r="B868" t="s">
        <v>895</v>
      </c>
      <c r="C868">
        <v>40</v>
      </c>
      <c r="D868" t="s">
        <v>12</v>
      </c>
      <c r="E868" t="s">
        <v>20</v>
      </c>
      <c r="F868">
        <v>0</v>
      </c>
      <c r="G868" t="s">
        <v>21</v>
      </c>
      <c r="H868">
        <v>2</v>
      </c>
      <c r="I868" t="s">
        <v>15</v>
      </c>
      <c r="J868" t="s">
        <v>23</v>
      </c>
      <c r="K868" t="s">
        <v>24</v>
      </c>
      <c r="L868" t="s">
        <v>20</v>
      </c>
      <c r="M868">
        <v>0</v>
      </c>
    </row>
    <row r="869" spans="1:13" x14ac:dyDescent="0.3">
      <c r="A869">
        <v>1215</v>
      </c>
      <c r="B869" t="s">
        <v>896</v>
      </c>
      <c r="C869">
        <v>50</v>
      </c>
      <c r="D869" t="s">
        <v>19</v>
      </c>
      <c r="E869" t="s">
        <v>20</v>
      </c>
      <c r="F869">
        <v>0</v>
      </c>
      <c r="G869" t="s">
        <v>21</v>
      </c>
      <c r="H869">
        <v>2</v>
      </c>
      <c r="I869" t="s">
        <v>15</v>
      </c>
      <c r="J869" t="s">
        <v>16</v>
      </c>
      <c r="K869" t="s">
        <v>24</v>
      </c>
      <c r="L869" t="s">
        <v>20</v>
      </c>
      <c r="M869">
        <v>0</v>
      </c>
    </row>
    <row r="870" spans="1:13" x14ac:dyDescent="0.3">
      <c r="A870">
        <v>1216</v>
      </c>
      <c r="B870" t="s">
        <v>897</v>
      </c>
      <c r="C870">
        <v>28</v>
      </c>
      <c r="D870" t="s">
        <v>27</v>
      </c>
      <c r="E870" t="s">
        <v>20</v>
      </c>
      <c r="F870">
        <v>0</v>
      </c>
      <c r="G870" t="s">
        <v>14</v>
      </c>
      <c r="H870">
        <v>19</v>
      </c>
      <c r="I870" t="s">
        <v>33</v>
      </c>
      <c r="J870" t="s">
        <v>23</v>
      </c>
      <c r="K870" t="s">
        <v>24</v>
      </c>
      <c r="L870" t="s">
        <v>20</v>
      </c>
      <c r="M870">
        <v>0</v>
      </c>
    </row>
    <row r="871" spans="1:13" x14ac:dyDescent="0.3">
      <c r="A871">
        <v>1217</v>
      </c>
      <c r="B871" t="s">
        <v>898</v>
      </c>
      <c r="C871">
        <v>46</v>
      </c>
      <c r="D871" t="s">
        <v>19</v>
      </c>
      <c r="E871" t="s">
        <v>20</v>
      </c>
      <c r="F871">
        <v>0</v>
      </c>
      <c r="G871" t="s">
        <v>14</v>
      </c>
      <c r="H871">
        <v>15</v>
      </c>
      <c r="I871" t="s">
        <v>22</v>
      </c>
      <c r="J871" t="s">
        <v>23</v>
      </c>
      <c r="K871" t="s">
        <v>24</v>
      </c>
      <c r="L871" t="s">
        <v>20</v>
      </c>
      <c r="M871">
        <v>0</v>
      </c>
    </row>
    <row r="872" spans="1:13" x14ac:dyDescent="0.3">
      <c r="A872">
        <v>1218</v>
      </c>
      <c r="B872" t="s">
        <v>899</v>
      </c>
      <c r="C872">
        <v>35</v>
      </c>
      <c r="D872" t="s">
        <v>27</v>
      </c>
      <c r="E872" t="s">
        <v>20</v>
      </c>
      <c r="F872">
        <v>0</v>
      </c>
      <c r="G872" t="s">
        <v>14</v>
      </c>
      <c r="H872">
        <v>17</v>
      </c>
      <c r="I872" t="s">
        <v>33</v>
      </c>
      <c r="J872" t="s">
        <v>23</v>
      </c>
      <c r="K872" t="s">
        <v>24</v>
      </c>
      <c r="L872" t="s">
        <v>13</v>
      </c>
      <c r="M872">
        <v>1</v>
      </c>
    </row>
    <row r="873" spans="1:13" x14ac:dyDescent="0.3">
      <c r="A873">
        <v>1219</v>
      </c>
      <c r="B873" t="s">
        <v>900</v>
      </c>
      <c r="C873">
        <v>24</v>
      </c>
      <c r="D873" t="s">
        <v>45</v>
      </c>
      <c r="E873" t="s">
        <v>13</v>
      </c>
      <c r="F873">
        <v>1</v>
      </c>
      <c r="G873" t="s">
        <v>14</v>
      </c>
      <c r="H873">
        <v>17</v>
      </c>
      <c r="I873" t="s">
        <v>33</v>
      </c>
      <c r="J873" t="s">
        <v>16</v>
      </c>
      <c r="K873" t="s">
        <v>24</v>
      </c>
      <c r="L873" t="s">
        <v>20</v>
      </c>
      <c r="M873">
        <v>0</v>
      </c>
    </row>
    <row r="874" spans="1:13" x14ac:dyDescent="0.3">
      <c r="A874">
        <v>1220</v>
      </c>
      <c r="B874" t="s">
        <v>901</v>
      </c>
      <c r="C874">
        <v>33</v>
      </c>
      <c r="D874" t="s">
        <v>27</v>
      </c>
      <c r="E874" t="s">
        <v>20</v>
      </c>
      <c r="F874">
        <v>0</v>
      </c>
      <c r="G874" t="s">
        <v>21</v>
      </c>
      <c r="H874">
        <v>25</v>
      </c>
      <c r="I874" t="s">
        <v>33</v>
      </c>
      <c r="J874" t="s">
        <v>16</v>
      </c>
      <c r="K874" t="s">
        <v>24</v>
      </c>
      <c r="L874" t="s">
        <v>20</v>
      </c>
      <c r="M874">
        <v>0</v>
      </c>
    </row>
    <row r="875" spans="1:13" x14ac:dyDescent="0.3">
      <c r="A875">
        <v>1221</v>
      </c>
      <c r="B875" t="s">
        <v>902</v>
      </c>
      <c r="C875">
        <v>36</v>
      </c>
      <c r="D875" t="s">
        <v>12</v>
      </c>
      <c r="E875" t="s">
        <v>20</v>
      </c>
      <c r="F875">
        <v>0</v>
      </c>
      <c r="G875" t="s">
        <v>14</v>
      </c>
      <c r="H875">
        <v>6</v>
      </c>
      <c r="I875" t="s">
        <v>22</v>
      </c>
      <c r="J875" t="s">
        <v>23</v>
      </c>
      <c r="K875" t="s">
        <v>34</v>
      </c>
      <c r="L875" t="s">
        <v>20</v>
      </c>
      <c r="M875">
        <v>0</v>
      </c>
    </row>
    <row r="876" spans="1:13" x14ac:dyDescent="0.3">
      <c r="A876">
        <v>1224</v>
      </c>
      <c r="B876" t="s">
        <v>903</v>
      </c>
      <c r="C876">
        <v>30</v>
      </c>
      <c r="D876" t="s">
        <v>27</v>
      </c>
      <c r="E876" t="s">
        <v>20</v>
      </c>
      <c r="F876">
        <v>0</v>
      </c>
      <c r="G876" t="s">
        <v>14</v>
      </c>
      <c r="H876">
        <v>7</v>
      </c>
      <c r="I876" t="s">
        <v>22</v>
      </c>
      <c r="J876" t="s">
        <v>23</v>
      </c>
      <c r="K876" t="s">
        <v>34</v>
      </c>
      <c r="L876" t="s">
        <v>20</v>
      </c>
      <c r="M876">
        <v>0</v>
      </c>
    </row>
    <row r="877" spans="1:13" x14ac:dyDescent="0.3">
      <c r="A877">
        <v>1225</v>
      </c>
      <c r="B877" t="s">
        <v>904</v>
      </c>
      <c r="C877">
        <v>44</v>
      </c>
      <c r="D877" t="s">
        <v>12</v>
      </c>
      <c r="E877" t="s">
        <v>20</v>
      </c>
      <c r="F877">
        <v>0</v>
      </c>
      <c r="G877" t="s">
        <v>14</v>
      </c>
      <c r="H877">
        <v>29</v>
      </c>
      <c r="I877" t="s">
        <v>33</v>
      </c>
      <c r="J877" t="s">
        <v>23</v>
      </c>
      <c r="K877" t="s">
        <v>17</v>
      </c>
      <c r="L877" t="s">
        <v>20</v>
      </c>
      <c r="M877">
        <v>0</v>
      </c>
    </row>
    <row r="878" spans="1:13" x14ac:dyDescent="0.3">
      <c r="A878">
        <v>1226</v>
      </c>
      <c r="B878" t="s">
        <v>905</v>
      </c>
      <c r="C878">
        <v>20</v>
      </c>
      <c r="D878" t="s">
        <v>45</v>
      </c>
      <c r="E878" t="s">
        <v>20</v>
      </c>
      <c r="F878">
        <v>0</v>
      </c>
      <c r="G878" t="s">
        <v>14</v>
      </c>
      <c r="H878">
        <v>21</v>
      </c>
      <c r="I878" t="s">
        <v>33</v>
      </c>
      <c r="J878" t="s">
        <v>23</v>
      </c>
      <c r="K878" t="s">
        <v>17</v>
      </c>
      <c r="L878" t="s">
        <v>20</v>
      </c>
      <c r="M878">
        <v>0</v>
      </c>
    </row>
    <row r="879" spans="1:13" x14ac:dyDescent="0.3">
      <c r="A879">
        <v>1228</v>
      </c>
      <c r="B879" t="s">
        <v>906</v>
      </c>
      <c r="C879">
        <v>46</v>
      </c>
      <c r="D879" t="s">
        <v>19</v>
      </c>
      <c r="E879" t="s">
        <v>20</v>
      </c>
      <c r="F879">
        <v>0</v>
      </c>
      <c r="G879" t="s">
        <v>14</v>
      </c>
      <c r="H879">
        <v>2</v>
      </c>
      <c r="I879" t="s">
        <v>15</v>
      </c>
      <c r="J879" t="s">
        <v>23</v>
      </c>
      <c r="K879" t="s">
        <v>34</v>
      </c>
      <c r="L879" t="s">
        <v>20</v>
      </c>
      <c r="M879">
        <v>0</v>
      </c>
    </row>
    <row r="880" spans="1:13" x14ac:dyDescent="0.3">
      <c r="A880">
        <v>1231</v>
      </c>
      <c r="B880" t="s">
        <v>907</v>
      </c>
      <c r="C880">
        <v>42</v>
      </c>
      <c r="D880" t="s">
        <v>12</v>
      </c>
      <c r="E880" t="s">
        <v>20</v>
      </c>
      <c r="F880">
        <v>0</v>
      </c>
      <c r="G880" t="s">
        <v>46</v>
      </c>
      <c r="H880">
        <v>2</v>
      </c>
      <c r="I880" t="s">
        <v>15</v>
      </c>
      <c r="J880" t="s">
        <v>23</v>
      </c>
      <c r="K880" t="s">
        <v>24</v>
      </c>
      <c r="L880" t="s">
        <v>20</v>
      </c>
      <c r="M880">
        <v>0</v>
      </c>
    </row>
    <row r="881" spans="1:13" x14ac:dyDescent="0.3">
      <c r="A881">
        <v>1233</v>
      </c>
      <c r="B881" t="s">
        <v>908</v>
      </c>
      <c r="C881">
        <v>60</v>
      </c>
      <c r="D881" t="s">
        <v>31</v>
      </c>
      <c r="E881" t="s">
        <v>20</v>
      </c>
      <c r="F881">
        <v>0</v>
      </c>
      <c r="G881" t="s">
        <v>14</v>
      </c>
      <c r="H881">
        <v>7</v>
      </c>
      <c r="I881" t="s">
        <v>22</v>
      </c>
      <c r="J881" t="s">
        <v>23</v>
      </c>
      <c r="K881" t="s">
        <v>34</v>
      </c>
      <c r="L881" t="s">
        <v>13</v>
      </c>
      <c r="M881">
        <v>1</v>
      </c>
    </row>
    <row r="882" spans="1:13" x14ac:dyDescent="0.3">
      <c r="A882">
        <v>1234</v>
      </c>
      <c r="B882" t="s">
        <v>909</v>
      </c>
      <c r="C882">
        <v>32</v>
      </c>
      <c r="D882" t="s">
        <v>27</v>
      </c>
      <c r="E882" t="s">
        <v>20</v>
      </c>
      <c r="F882">
        <v>0</v>
      </c>
      <c r="G882" t="s">
        <v>21</v>
      </c>
      <c r="H882">
        <v>13</v>
      </c>
      <c r="I882" t="s">
        <v>22</v>
      </c>
      <c r="J882" t="s">
        <v>16</v>
      </c>
      <c r="K882" t="s">
        <v>24</v>
      </c>
      <c r="L882" t="s">
        <v>20</v>
      </c>
      <c r="M882">
        <v>0</v>
      </c>
    </row>
    <row r="883" spans="1:13" x14ac:dyDescent="0.3">
      <c r="A883">
        <v>1235</v>
      </c>
      <c r="B883" t="s">
        <v>910</v>
      </c>
      <c r="C883">
        <v>32</v>
      </c>
      <c r="D883" t="s">
        <v>27</v>
      </c>
      <c r="E883" t="s">
        <v>20</v>
      </c>
      <c r="F883">
        <v>0</v>
      </c>
      <c r="G883" t="s">
        <v>21</v>
      </c>
      <c r="H883">
        <v>2</v>
      </c>
      <c r="I883" t="s">
        <v>15</v>
      </c>
      <c r="J883" t="s">
        <v>16</v>
      </c>
      <c r="K883" t="s">
        <v>17</v>
      </c>
      <c r="L883" t="s">
        <v>13</v>
      </c>
      <c r="M883">
        <v>1</v>
      </c>
    </row>
    <row r="884" spans="1:13" x14ac:dyDescent="0.3">
      <c r="A884">
        <v>1237</v>
      </c>
      <c r="B884" t="s">
        <v>911</v>
      </c>
      <c r="C884">
        <v>36</v>
      </c>
      <c r="D884" t="s">
        <v>12</v>
      </c>
      <c r="E884" t="s">
        <v>20</v>
      </c>
      <c r="F884">
        <v>0</v>
      </c>
      <c r="G884" t="s">
        <v>14</v>
      </c>
      <c r="H884">
        <v>1</v>
      </c>
      <c r="I884" t="s">
        <v>15</v>
      </c>
      <c r="J884" t="s">
        <v>16</v>
      </c>
      <c r="K884" t="s">
        <v>34</v>
      </c>
      <c r="L884" t="s">
        <v>13</v>
      </c>
      <c r="M884">
        <v>1</v>
      </c>
    </row>
    <row r="885" spans="1:13" x14ac:dyDescent="0.3">
      <c r="A885">
        <v>1238</v>
      </c>
      <c r="B885" t="s">
        <v>912</v>
      </c>
      <c r="C885">
        <v>33</v>
      </c>
      <c r="D885" t="s">
        <v>27</v>
      </c>
      <c r="E885" t="s">
        <v>20</v>
      </c>
      <c r="F885">
        <v>0</v>
      </c>
      <c r="G885" t="s">
        <v>14</v>
      </c>
      <c r="H885">
        <v>9</v>
      </c>
      <c r="I885" t="s">
        <v>22</v>
      </c>
      <c r="J885" t="s">
        <v>23</v>
      </c>
      <c r="K885" t="s">
        <v>24</v>
      </c>
      <c r="L885" t="s">
        <v>20</v>
      </c>
      <c r="M885">
        <v>0</v>
      </c>
    </row>
    <row r="886" spans="1:13" x14ac:dyDescent="0.3">
      <c r="A886">
        <v>1239</v>
      </c>
      <c r="B886" t="s">
        <v>913</v>
      </c>
      <c r="C886">
        <v>40</v>
      </c>
      <c r="D886" t="s">
        <v>12</v>
      </c>
      <c r="E886" t="s">
        <v>20</v>
      </c>
      <c r="F886">
        <v>0</v>
      </c>
      <c r="G886" t="s">
        <v>14</v>
      </c>
      <c r="H886">
        <v>10</v>
      </c>
      <c r="I886" t="s">
        <v>22</v>
      </c>
      <c r="J886" t="s">
        <v>16</v>
      </c>
      <c r="K886" t="s">
        <v>34</v>
      </c>
      <c r="L886" t="s">
        <v>20</v>
      </c>
      <c r="M886">
        <v>0</v>
      </c>
    </row>
    <row r="887" spans="1:13" x14ac:dyDescent="0.3">
      <c r="A887">
        <v>1240</v>
      </c>
      <c r="B887" t="s">
        <v>914</v>
      </c>
      <c r="C887">
        <v>25</v>
      </c>
      <c r="D887" t="s">
        <v>45</v>
      </c>
      <c r="E887" t="s">
        <v>20</v>
      </c>
      <c r="F887">
        <v>0</v>
      </c>
      <c r="G887" t="s">
        <v>14</v>
      </c>
      <c r="H887">
        <v>10</v>
      </c>
      <c r="I887" t="s">
        <v>22</v>
      </c>
      <c r="J887" t="s">
        <v>23</v>
      </c>
      <c r="K887" t="s">
        <v>17</v>
      </c>
      <c r="L887" t="s">
        <v>20</v>
      </c>
      <c r="M887">
        <v>0</v>
      </c>
    </row>
    <row r="888" spans="1:13" x14ac:dyDescent="0.3">
      <c r="A888">
        <v>1241</v>
      </c>
      <c r="B888" t="s">
        <v>915</v>
      </c>
      <c r="C888">
        <v>30</v>
      </c>
      <c r="D888" t="s">
        <v>27</v>
      </c>
      <c r="E888" t="s">
        <v>20</v>
      </c>
      <c r="F888">
        <v>0</v>
      </c>
      <c r="G888" t="s">
        <v>14</v>
      </c>
      <c r="H888">
        <v>1</v>
      </c>
      <c r="I888" t="s">
        <v>15</v>
      </c>
      <c r="J888" t="s">
        <v>23</v>
      </c>
      <c r="K888" t="s">
        <v>24</v>
      </c>
      <c r="L888" t="s">
        <v>13</v>
      </c>
      <c r="M888">
        <v>1</v>
      </c>
    </row>
    <row r="889" spans="1:13" x14ac:dyDescent="0.3">
      <c r="A889">
        <v>1242</v>
      </c>
      <c r="B889" t="s">
        <v>916</v>
      </c>
      <c r="C889">
        <v>42</v>
      </c>
      <c r="D889" t="s">
        <v>12</v>
      </c>
      <c r="E889" t="s">
        <v>20</v>
      </c>
      <c r="F889">
        <v>0</v>
      </c>
      <c r="G889" t="s">
        <v>21</v>
      </c>
      <c r="H889">
        <v>26</v>
      </c>
      <c r="I889" t="s">
        <v>33</v>
      </c>
      <c r="J889" t="s">
        <v>16</v>
      </c>
      <c r="K889" t="s">
        <v>24</v>
      </c>
      <c r="L889" t="s">
        <v>13</v>
      </c>
      <c r="M889">
        <v>1</v>
      </c>
    </row>
    <row r="890" spans="1:13" x14ac:dyDescent="0.3">
      <c r="A890">
        <v>1243</v>
      </c>
      <c r="B890" t="s">
        <v>917</v>
      </c>
      <c r="C890">
        <v>35</v>
      </c>
      <c r="D890" t="s">
        <v>27</v>
      </c>
      <c r="E890" t="s">
        <v>20</v>
      </c>
      <c r="F890">
        <v>0</v>
      </c>
      <c r="G890" t="s">
        <v>46</v>
      </c>
      <c r="H890">
        <v>8</v>
      </c>
      <c r="I890" t="s">
        <v>22</v>
      </c>
      <c r="J890" t="s">
        <v>16</v>
      </c>
      <c r="K890" t="s">
        <v>24</v>
      </c>
      <c r="L890" t="s">
        <v>13</v>
      </c>
      <c r="M890">
        <v>1</v>
      </c>
    </row>
    <row r="891" spans="1:13" x14ac:dyDescent="0.3">
      <c r="A891">
        <v>1244</v>
      </c>
      <c r="B891" t="s">
        <v>918</v>
      </c>
      <c r="C891">
        <v>27</v>
      </c>
      <c r="D891" t="s">
        <v>27</v>
      </c>
      <c r="E891" t="s">
        <v>20</v>
      </c>
      <c r="F891">
        <v>0</v>
      </c>
      <c r="G891" t="s">
        <v>14</v>
      </c>
      <c r="H891">
        <v>14</v>
      </c>
      <c r="I891" t="s">
        <v>22</v>
      </c>
      <c r="J891" t="s">
        <v>23</v>
      </c>
      <c r="K891" t="s">
        <v>24</v>
      </c>
      <c r="L891" t="s">
        <v>13</v>
      </c>
      <c r="M891">
        <v>1</v>
      </c>
    </row>
    <row r="892" spans="1:13" x14ac:dyDescent="0.3">
      <c r="A892">
        <v>1245</v>
      </c>
      <c r="B892" t="s">
        <v>919</v>
      </c>
      <c r="C892">
        <v>54</v>
      </c>
      <c r="D892" t="s">
        <v>19</v>
      </c>
      <c r="E892" t="s">
        <v>20</v>
      </c>
      <c r="F892">
        <v>0</v>
      </c>
      <c r="G892" t="s">
        <v>21</v>
      </c>
      <c r="H892">
        <v>1</v>
      </c>
      <c r="I892" t="s">
        <v>15</v>
      </c>
      <c r="J892" t="s">
        <v>16</v>
      </c>
      <c r="K892" t="s">
        <v>34</v>
      </c>
      <c r="L892" t="s">
        <v>20</v>
      </c>
      <c r="M892">
        <v>0</v>
      </c>
    </row>
    <row r="893" spans="1:13" x14ac:dyDescent="0.3">
      <c r="A893">
        <v>1246</v>
      </c>
      <c r="B893" t="s">
        <v>920</v>
      </c>
      <c r="C893">
        <v>44</v>
      </c>
      <c r="D893" t="s">
        <v>12</v>
      </c>
      <c r="E893" t="s">
        <v>20</v>
      </c>
      <c r="F893">
        <v>0</v>
      </c>
      <c r="G893" t="s">
        <v>14</v>
      </c>
      <c r="H893">
        <v>2</v>
      </c>
      <c r="I893" t="s">
        <v>15</v>
      </c>
      <c r="J893" t="s">
        <v>16</v>
      </c>
      <c r="K893" t="s">
        <v>24</v>
      </c>
      <c r="L893" t="s">
        <v>20</v>
      </c>
      <c r="M893">
        <v>0</v>
      </c>
    </row>
    <row r="894" spans="1:13" x14ac:dyDescent="0.3">
      <c r="A894">
        <v>1248</v>
      </c>
      <c r="B894" t="s">
        <v>921</v>
      </c>
      <c r="C894">
        <v>19</v>
      </c>
      <c r="D894" t="s">
        <v>45</v>
      </c>
      <c r="E894" t="s">
        <v>13</v>
      </c>
      <c r="F894">
        <v>1</v>
      </c>
      <c r="G894" t="s">
        <v>46</v>
      </c>
      <c r="H894">
        <v>10</v>
      </c>
      <c r="I894" t="s">
        <v>22</v>
      </c>
      <c r="J894" t="s">
        <v>16</v>
      </c>
      <c r="K894" t="s">
        <v>17</v>
      </c>
      <c r="L894" t="s">
        <v>13</v>
      </c>
      <c r="M894">
        <v>1</v>
      </c>
    </row>
    <row r="895" spans="1:13" x14ac:dyDescent="0.3">
      <c r="A895">
        <v>1249</v>
      </c>
      <c r="B895" t="s">
        <v>922</v>
      </c>
      <c r="C895">
        <v>29</v>
      </c>
      <c r="D895" t="s">
        <v>27</v>
      </c>
      <c r="E895" t="s">
        <v>20</v>
      </c>
      <c r="F895">
        <v>0</v>
      </c>
      <c r="G895" t="s">
        <v>14</v>
      </c>
      <c r="H895">
        <v>1</v>
      </c>
      <c r="I895" t="s">
        <v>15</v>
      </c>
      <c r="J895" t="s">
        <v>16</v>
      </c>
      <c r="K895" t="s">
        <v>34</v>
      </c>
      <c r="L895" t="s">
        <v>20</v>
      </c>
      <c r="M895">
        <v>0</v>
      </c>
    </row>
    <row r="896" spans="1:13" x14ac:dyDescent="0.3">
      <c r="A896">
        <v>1250</v>
      </c>
      <c r="B896" t="s">
        <v>923</v>
      </c>
      <c r="C896">
        <v>54</v>
      </c>
      <c r="D896" t="s">
        <v>19</v>
      </c>
      <c r="E896" t="s">
        <v>20</v>
      </c>
      <c r="F896">
        <v>0</v>
      </c>
      <c r="G896" t="s">
        <v>14</v>
      </c>
      <c r="H896">
        <v>3</v>
      </c>
      <c r="I896" t="s">
        <v>15</v>
      </c>
      <c r="J896" t="s">
        <v>23</v>
      </c>
      <c r="K896" t="s">
        <v>24</v>
      </c>
      <c r="L896" t="s">
        <v>20</v>
      </c>
      <c r="M896">
        <v>0</v>
      </c>
    </row>
    <row r="897" spans="1:13" x14ac:dyDescent="0.3">
      <c r="A897">
        <v>1251</v>
      </c>
      <c r="B897" t="s">
        <v>924</v>
      </c>
      <c r="C897">
        <v>31</v>
      </c>
      <c r="D897" t="s">
        <v>27</v>
      </c>
      <c r="E897" t="s">
        <v>20</v>
      </c>
      <c r="F897">
        <v>0</v>
      </c>
      <c r="G897" t="s">
        <v>14</v>
      </c>
      <c r="H897">
        <v>11</v>
      </c>
      <c r="I897" t="s">
        <v>22</v>
      </c>
      <c r="J897" t="s">
        <v>23</v>
      </c>
      <c r="K897" t="s">
        <v>24</v>
      </c>
      <c r="L897" t="s">
        <v>13</v>
      </c>
      <c r="M897">
        <v>1</v>
      </c>
    </row>
    <row r="898" spans="1:13" x14ac:dyDescent="0.3">
      <c r="A898">
        <v>1252</v>
      </c>
      <c r="B898" t="s">
        <v>925</v>
      </c>
      <c r="C898">
        <v>31</v>
      </c>
      <c r="D898" t="s">
        <v>27</v>
      </c>
      <c r="E898" t="s">
        <v>20</v>
      </c>
      <c r="F898">
        <v>0</v>
      </c>
      <c r="G898" t="s">
        <v>14</v>
      </c>
      <c r="H898">
        <v>24</v>
      </c>
      <c r="I898" t="s">
        <v>33</v>
      </c>
      <c r="J898" t="s">
        <v>16</v>
      </c>
      <c r="K898" t="s">
        <v>17</v>
      </c>
      <c r="L898" t="s">
        <v>20</v>
      </c>
      <c r="M898">
        <v>0</v>
      </c>
    </row>
    <row r="899" spans="1:13" x14ac:dyDescent="0.3">
      <c r="A899">
        <v>1254</v>
      </c>
      <c r="B899" t="s">
        <v>926</v>
      </c>
      <c r="C899">
        <v>59</v>
      </c>
      <c r="D899" t="s">
        <v>31</v>
      </c>
      <c r="E899" t="s">
        <v>20</v>
      </c>
      <c r="F899">
        <v>0</v>
      </c>
      <c r="G899" t="s">
        <v>14</v>
      </c>
      <c r="H899">
        <v>3</v>
      </c>
      <c r="I899" t="s">
        <v>15</v>
      </c>
      <c r="J899" t="s">
        <v>16</v>
      </c>
      <c r="K899" t="s">
        <v>17</v>
      </c>
      <c r="L899" t="s">
        <v>20</v>
      </c>
      <c r="M899">
        <v>0</v>
      </c>
    </row>
    <row r="900" spans="1:13" x14ac:dyDescent="0.3">
      <c r="A900">
        <v>1255</v>
      </c>
      <c r="B900" t="s">
        <v>927</v>
      </c>
      <c r="C900">
        <v>43</v>
      </c>
      <c r="D900" t="s">
        <v>12</v>
      </c>
      <c r="E900" t="s">
        <v>20</v>
      </c>
      <c r="F900">
        <v>0</v>
      </c>
      <c r="G900" t="s">
        <v>14</v>
      </c>
      <c r="H900">
        <v>3</v>
      </c>
      <c r="I900" t="s">
        <v>15</v>
      </c>
      <c r="J900" t="s">
        <v>23</v>
      </c>
      <c r="K900" t="s">
        <v>24</v>
      </c>
      <c r="L900" t="s">
        <v>20</v>
      </c>
      <c r="M900">
        <v>0</v>
      </c>
    </row>
    <row r="901" spans="1:13" x14ac:dyDescent="0.3">
      <c r="A901">
        <v>1256</v>
      </c>
      <c r="B901" t="s">
        <v>928</v>
      </c>
      <c r="C901">
        <v>49</v>
      </c>
      <c r="D901" t="s">
        <v>19</v>
      </c>
      <c r="E901" t="s">
        <v>20</v>
      </c>
      <c r="F901">
        <v>0</v>
      </c>
      <c r="G901" t="s">
        <v>14</v>
      </c>
      <c r="H901">
        <v>4</v>
      </c>
      <c r="I901" t="s">
        <v>15</v>
      </c>
      <c r="J901" t="s">
        <v>23</v>
      </c>
      <c r="K901" t="s">
        <v>24</v>
      </c>
      <c r="L901" t="s">
        <v>20</v>
      </c>
      <c r="M901">
        <v>0</v>
      </c>
    </row>
    <row r="902" spans="1:13" x14ac:dyDescent="0.3">
      <c r="A902">
        <v>1257</v>
      </c>
      <c r="B902" t="s">
        <v>929</v>
      </c>
      <c r="C902">
        <v>36</v>
      </c>
      <c r="D902" t="s">
        <v>12</v>
      </c>
      <c r="E902" t="s">
        <v>20</v>
      </c>
      <c r="F902">
        <v>0</v>
      </c>
      <c r="G902" t="s">
        <v>21</v>
      </c>
      <c r="H902">
        <v>3</v>
      </c>
      <c r="I902" t="s">
        <v>15</v>
      </c>
      <c r="J902" t="s">
        <v>23</v>
      </c>
      <c r="K902" t="s">
        <v>24</v>
      </c>
      <c r="L902" t="s">
        <v>20</v>
      </c>
      <c r="M902">
        <v>0</v>
      </c>
    </row>
    <row r="903" spans="1:13" x14ac:dyDescent="0.3">
      <c r="A903">
        <v>1258</v>
      </c>
      <c r="B903" t="s">
        <v>930</v>
      </c>
      <c r="C903">
        <v>48</v>
      </c>
      <c r="D903" t="s">
        <v>19</v>
      </c>
      <c r="E903" t="s">
        <v>20</v>
      </c>
      <c r="F903">
        <v>0</v>
      </c>
      <c r="G903" t="s">
        <v>14</v>
      </c>
      <c r="H903">
        <v>2</v>
      </c>
      <c r="I903" t="s">
        <v>15</v>
      </c>
      <c r="J903" t="s">
        <v>23</v>
      </c>
      <c r="K903" t="s">
        <v>17</v>
      </c>
      <c r="L903" t="s">
        <v>20</v>
      </c>
      <c r="M903">
        <v>0</v>
      </c>
    </row>
    <row r="904" spans="1:13" x14ac:dyDescent="0.3">
      <c r="A904">
        <v>1259</v>
      </c>
      <c r="B904" t="s">
        <v>931</v>
      </c>
      <c r="C904">
        <v>27</v>
      </c>
      <c r="D904" t="s">
        <v>27</v>
      </c>
      <c r="E904" t="s">
        <v>20</v>
      </c>
      <c r="F904">
        <v>0</v>
      </c>
      <c r="G904" t="s">
        <v>14</v>
      </c>
      <c r="H904">
        <v>4</v>
      </c>
      <c r="I904" t="s">
        <v>15</v>
      </c>
      <c r="J904" t="s">
        <v>23</v>
      </c>
      <c r="K904" t="s">
        <v>34</v>
      </c>
      <c r="L904" t="s">
        <v>20</v>
      </c>
      <c r="M904">
        <v>0</v>
      </c>
    </row>
    <row r="905" spans="1:13" x14ac:dyDescent="0.3">
      <c r="A905">
        <v>1260</v>
      </c>
      <c r="B905" t="s">
        <v>932</v>
      </c>
      <c r="C905">
        <v>29</v>
      </c>
      <c r="D905" t="s">
        <v>27</v>
      </c>
      <c r="E905" t="s">
        <v>20</v>
      </c>
      <c r="F905">
        <v>0</v>
      </c>
      <c r="G905" t="s">
        <v>14</v>
      </c>
      <c r="H905">
        <v>7</v>
      </c>
      <c r="I905" t="s">
        <v>22</v>
      </c>
      <c r="J905" t="s">
        <v>23</v>
      </c>
      <c r="K905" t="s">
        <v>34</v>
      </c>
      <c r="L905" t="s">
        <v>13</v>
      </c>
      <c r="M905">
        <v>1</v>
      </c>
    </row>
    <row r="906" spans="1:13" x14ac:dyDescent="0.3">
      <c r="A906">
        <v>1263</v>
      </c>
      <c r="B906" t="s">
        <v>933</v>
      </c>
      <c r="C906">
        <v>48</v>
      </c>
      <c r="D906" t="s">
        <v>19</v>
      </c>
      <c r="E906" t="s">
        <v>20</v>
      </c>
      <c r="F906">
        <v>0</v>
      </c>
      <c r="G906" t="s">
        <v>14</v>
      </c>
      <c r="H906">
        <v>1</v>
      </c>
      <c r="I906" t="s">
        <v>15</v>
      </c>
      <c r="J906" t="s">
        <v>23</v>
      </c>
      <c r="K906" t="s">
        <v>17</v>
      </c>
      <c r="L906" t="s">
        <v>20</v>
      </c>
      <c r="M906">
        <v>0</v>
      </c>
    </row>
    <row r="907" spans="1:13" x14ac:dyDescent="0.3">
      <c r="A907">
        <v>1264</v>
      </c>
      <c r="B907" t="s">
        <v>934</v>
      </c>
      <c r="C907">
        <v>29</v>
      </c>
      <c r="D907" t="s">
        <v>27</v>
      </c>
      <c r="E907" t="s">
        <v>20</v>
      </c>
      <c r="F907">
        <v>0</v>
      </c>
      <c r="G907" t="s">
        <v>14</v>
      </c>
      <c r="H907">
        <v>1</v>
      </c>
      <c r="I907" t="s">
        <v>15</v>
      </c>
      <c r="J907" t="s">
        <v>16</v>
      </c>
      <c r="K907" t="s">
        <v>34</v>
      </c>
      <c r="L907" t="s">
        <v>20</v>
      </c>
      <c r="M907">
        <v>0</v>
      </c>
    </row>
    <row r="908" spans="1:13" x14ac:dyDescent="0.3">
      <c r="A908">
        <v>1265</v>
      </c>
      <c r="B908" t="s">
        <v>935</v>
      </c>
      <c r="C908">
        <v>34</v>
      </c>
      <c r="D908" t="s">
        <v>27</v>
      </c>
      <c r="E908" t="s">
        <v>20</v>
      </c>
      <c r="F908">
        <v>0</v>
      </c>
      <c r="G908" t="s">
        <v>14</v>
      </c>
      <c r="H908">
        <v>20</v>
      </c>
      <c r="I908" t="s">
        <v>33</v>
      </c>
      <c r="J908" t="s">
        <v>16</v>
      </c>
      <c r="K908" t="s">
        <v>24</v>
      </c>
      <c r="L908" t="s">
        <v>20</v>
      </c>
      <c r="M908">
        <v>0</v>
      </c>
    </row>
    <row r="909" spans="1:13" x14ac:dyDescent="0.3">
      <c r="A909">
        <v>1267</v>
      </c>
      <c r="B909" t="s">
        <v>936</v>
      </c>
      <c r="C909">
        <v>44</v>
      </c>
      <c r="D909" t="s">
        <v>12</v>
      </c>
      <c r="E909" t="s">
        <v>20</v>
      </c>
      <c r="F909">
        <v>0</v>
      </c>
      <c r="G909" t="s">
        <v>14</v>
      </c>
      <c r="H909">
        <v>5</v>
      </c>
      <c r="I909" t="s">
        <v>15</v>
      </c>
      <c r="J909" t="s">
        <v>23</v>
      </c>
      <c r="K909" t="s">
        <v>24</v>
      </c>
      <c r="L909" t="s">
        <v>20</v>
      </c>
      <c r="M909">
        <v>0</v>
      </c>
    </row>
    <row r="910" spans="1:13" x14ac:dyDescent="0.3">
      <c r="A910">
        <v>1268</v>
      </c>
      <c r="B910" t="s">
        <v>937</v>
      </c>
      <c r="C910">
        <v>33</v>
      </c>
      <c r="D910" t="s">
        <v>27</v>
      </c>
      <c r="E910" t="s">
        <v>20</v>
      </c>
      <c r="F910">
        <v>0</v>
      </c>
      <c r="G910" t="s">
        <v>14</v>
      </c>
      <c r="H910">
        <v>10</v>
      </c>
      <c r="I910" t="s">
        <v>22</v>
      </c>
      <c r="J910" t="s">
        <v>23</v>
      </c>
      <c r="K910" t="s">
        <v>34</v>
      </c>
      <c r="L910" t="s">
        <v>13</v>
      </c>
      <c r="M910">
        <v>1</v>
      </c>
    </row>
    <row r="911" spans="1:13" x14ac:dyDescent="0.3">
      <c r="A911">
        <v>1269</v>
      </c>
      <c r="B911" t="s">
        <v>938</v>
      </c>
      <c r="C911">
        <v>19</v>
      </c>
      <c r="D911" t="s">
        <v>45</v>
      </c>
      <c r="E911" t="s">
        <v>20</v>
      </c>
      <c r="F911">
        <v>0</v>
      </c>
      <c r="G911" t="s">
        <v>14</v>
      </c>
      <c r="H911">
        <v>25</v>
      </c>
      <c r="I911" t="s">
        <v>33</v>
      </c>
      <c r="J911" t="s">
        <v>16</v>
      </c>
      <c r="K911" t="s">
        <v>17</v>
      </c>
      <c r="L911" t="s">
        <v>13</v>
      </c>
      <c r="M911">
        <v>1</v>
      </c>
    </row>
    <row r="912" spans="1:13" x14ac:dyDescent="0.3">
      <c r="A912">
        <v>1270</v>
      </c>
      <c r="B912" t="s">
        <v>939</v>
      </c>
      <c r="C912">
        <v>23</v>
      </c>
      <c r="D912" t="s">
        <v>45</v>
      </c>
      <c r="E912" t="s">
        <v>20</v>
      </c>
      <c r="F912">
        <v>0</v>
      </c>
      <c r="G912" t="s">
        <v>14</v>
      </c>
      <c r="H912">
        <v>1</v>
      </c>
      <c r="I912" t="s">
        <v>15</v>
      </c>
      <c r="J912" t="s">
        <v>23</v>
      </c>
      <c r="K912" t="s">
        <v>24</v>
      </c>
      <c r="L912" t="s">
        <v>20</v>
      </c>
      <c r="M912">
        <v>0</v>
      </c>
    </row>
    <row r="913" spans="1:13" x14ac:dyDescent="0.3">
      <c r="A913">
        <v>1273</v>
      </c>
      <c r="B913" t="s">
        <v>940</v>
      </c>
      <c r="C913">
        <v>25</v>
      </c>
      <c r="D913" t="s">
        <v>45</v>
      </c>
      <c r="E913" t="s">
        <v>13</v>
      </c>
      <c r="F913">
        <v>1</v>
      </c>
      <c r="G913" t="s">
        <v>21</v>
      </c>
      <c r="H913">
        <v>24</v>
      </c>
      <c r="I913" t="s">
        <v>33</v>
      </c>
      <c r="J913" t="s">
        <v>23</v>
      </c>
      <c r="K913" t="s">
        <v>17</v>
      </c>
      <c r="L913" t="s">
        <v>13</v>
      </c>
      <c r="M913">
        <v>1</v>
      </c>
    </row>
    <row r="914" spans="1:13" x14ac:dyDescent="0.3">
      <c r="A914">
        <v>1275</v>
      </c>
      <c r="B914" t="s">
        <v>941</v>
      </c>
      <c r="C914">
        <v>26</v>
      </c>
      <c r="D914" t="s">
        <v>27</v>
      </c>
      <c r="E914" t="s">
        <v>20</v>
      </c>
      <c r="F914">
        <v>0</v>
      </c>
      <c r="G914" t="s">
        <v>14</v>
      </c>
      <c r="H914">
        <v>4</v>
      </c>
      <c r="I914" t="s">
        <v>15</v>
      </c>
      <c r="J914" t="s">
        <v>23</v>
      </c>
      <c r="K914" t="s">
        <v>17</v>
      </c>
      <c r="L914" t="s">
        <v>13</v>
      </c>
      <c r="M914">
        <v>1</v>
      </c>
    </row>
    <row r="915" spans="1:13" x14ac:dyDescent="0.3">
      <c r="A915">
        <v>1277</v>
      </c>
      <c r="B915" t="s">
        <v>942</v>
      </c>
      <c r="C915">
        <v>45</v>
      </c>
      <c r="D915" t="s">
        <v>12</v>
      </c>
      <c r="E915" t="s">
        <v>13</v>
      </c>
      <c r="F915">
        <v>1</v>
      </c>
      <c r="G915" t="s">
        <v>14</v>
      </c>
      <c r="H915">
        <v>2</v>
      </c>
      <c r="I915" t="s">
        <v>15</v>
      </c>
      <c r="J915" t="s">
        <v>16</v>
      </c>
      <c r="K915" t="s">
        <v>17</v>
      </c>
      <c r="L915" t="s">
        <v>13</v>
      </c>
      <c r="M915">
        <v>1</v>
      </c>
    </row>
    <row r="916" spans="1:13" x14ac:dyDescent="0.3">
      <c r="A916">
        <v>1278</v>
      </c>
      <c r="B916" t="s">
        <v>943</v>
      </c>
      <c r="C916">
        <v>55</v>
      </c>
      <c r="D916" t="s">
        <v>19</v>
      </c>
      <c r="E916" t="s">
        <v>20</v>
      </c>
      <c r="F916">
        <v>0</v>
      </c>
      <c r="G916" t="s">
        <v>46</v>
      </c>
      <c r="H916">
        <v>8</v>
      </c>
      <c r="I916" t="s">
        <v>22</v>
      </c>
      <c r="J916" t="s">
        <v>23</v>
      </c>
      <c r="K916" t="s">
        <v>34</v>
      </c>
      <c r="L916" t="s">
        <v>13</v>
      </c>
      <c r="M916">
        <v>1</v>
      </c>
    </row>
    <row r="917" spans="1:13" x14ac:dyDescent="0.3">
      <c r="A917">
        <v>1279</v>
      </c>
      <c r="B917" t="s">
        <v>944</v>
      </c>
      <c r="C917">
        <v>21</v>
      </c>
      <c r="D917" t="s">
        <v>45</v>
      </c>
      <c r="E917" t="s">
        <v>13</v>
      </c>
      <c r="F917">
        <v>1</v>
      </c>
      <c r="G917" t="s">
        <v>21</v>
      </c>
      <c r="H917">
        <v>10</v>
      </c>
      <c r="I917" t="s">
        <v>22</v>
      </c>
      <c r="J917" t="s">
        <v>16</v>
      </c>
      <c r="K917" t="s">
        <v>17</v>
      </c>
      <c r="L917" t="s">
        <v>20</v>
      </c>
      <c r="M917">
        <v>0</v>
      </c>
    </row>
    <row r="918" spans="1:13" x14ac:dyDescent="0.3">
      <c r="A918">
        <v>1280</v>
      </c>
      <c r="B918" t="s">
        <v>945</v>
      </c>
      <c r="C918">
        <v>46</v>
      </c>
      <c r="D918" t="s">
        <v>19</v>
      </c>
      <c r="E918" t="s">
        <v>20</v>
      </c>
      <c r="F918">
        <v>0</v>
      </c>
      <c r="G918" t="s">
        <v>14</v>
      </c>
      <c r="H918">
        <v>4</v>
      </c>
      <c r="I918" t="s">
        <v>15</v>
      </c>
      <c r="J918" t="s">
        <v>16</v>
      </c>
      <c r="K918" t="s">
        <v>24</v>
      </c>
      <c r="L918" t="s">
        <v>20</v>
      </c>
      <c r="M918">
        <v>0</v>
      </c>
    </row>
    <row r="919" spans="1:13" x14ac:dyDescent="0.3">
      <c r="A919">
        <v>1281</v>
      </c>
      <c r="B919" t="s">
        <v>946</v>
      </c>
      <c r="C919">
        <v>34</v>
      </c>
      <c r="D919" t="s">
        <v>27</v>
      </c>
      <c r="E919" t="s">
        <v>20</v>
      </c>
      <c r="F919">
        <v>0</v>
      </c>
      <c r="G919" t="s">
        <v>14</v>
      </c>
      <c r="H919">
        <v>2</v>
      </c>
      <c r="I919" t="s">
        <v>15</v>
      </c>
      <c r="J919" t="s">
        <v>16</v>
      </c>
      <c r="K919" t="s">
        <v>17</v>
      </c>
      <c r="L919" t="s">
        <v>13</v>
      </c>
      <c r="M919">
        <v>1</v>
      </c>
    </row>
    <row r="920" spans="1:13" x14ac:dyDescent="0.3">
      <c r="A920">
        <v>1282</v>
      </c>
      <c r="B920" t="s">
        <v>947</v>
      </c>
      <c r="C920">
        <v>51</v>
      </c>
      <c r="D920" t="s">
        <v>19</v>
      </c>
      <c r="E920" t="s">
        <v>20</v>
      </c>
      <c r="F920">
        <v>0</v>
      </c>
      <c r="G920" t="s">
        <v>21</v>
      </c>
      <c r="H920">
        <v>9</v>
      </c>
      <c r="I920" t="s">
        <v>22</v>
      </c>
      <c r="J920" t="s">
        <v>23</v>
      </c>
      <c r="K920" t="s">
        <v>34</v>
      </c>
      <c r="L920" t="s">
        <v>13</v>
      </c>
      <c r="M920">
        <v>1</v>
      </c>
    </row>
    <row r="921" spans="1:13" x14ac:dyDescent="0.3">
      <c r="A921">
        <v>1283</v>
      </c>
      <c r="B921" t="s">
        <v>948</v>
      </c>
      <c r="C921">
        <v>59</v>
      </c>
      <c r="D921" t="s">
        <v>31</v>
      </c>
      <c r="E921" t="s">
        <v>20</v>
      </c>
      <c r="F921">
        <v>0</v>
      </c>
      <c r="G921" t="s">
        <v>14</v>
      </c>
      <c r="H921">
        <v>18</v>
      </c>
      <c r="I921" t="s">
        <v>33</v>
      </c>
      <c r="J921" t="s">
        <v>23</v>
      </c>
      <c r="K921" t="s">
        <v>17</v>
      </c>
      <c r="L921" t="s">
        <v>20</v>
      </c>
      <c r="M921">
        <v>0</v>
      </c>
    </row>
    <row r="922" spans="1:13" x14ac:dyDescent="0.3">
      <c r="A922">
        <v>1285</v>
      </c>
      <c r="B922" t="s">
        <v>949</v>
      </c>
      <c r="C922">
        <v>34</v>
      </c>
      <c r="D922" t="s">
        <v>27</v>
      </c>
      <c r="E922" t="s">
        <v>20</v>
      </c>
      <c r="F922">
        <v>0</v>
      </c>
      <c r="G922" t="s">
        <v>21</v>
      </c>
      <c r="H922">
        <v>19</v>
      </c>
      <c r="I922" t="s">
        <v>33</v>
      </c>
      <c r="J922" t="s">
        <v>16</v>
      </c>
      <c r="K922" t="s">
        <v>34</v>
      </c>
      <c r="L922" t="s">
        <v>20</v>
      </c>
      <c r="M922">
        <v>0</v>
      </c>
    </row>
    <row r="923" spans="1:13" x14ac:dyDescent="0.3">
      <c r="A923">
        <v>1286</v>
      </c>
      <c r="B923" t="s">
        <v>950</v>
      </c>
      <c r="C923">
        <v>28</v>
      </c>
      <c r="D923" t="s">
        <v>27</v>
      </c>
      <c r="E923" t="s">
        <v>20</v>
      </c>
      <c r="F923">
        <v>0</v>
      </c>
      <c r="G923" t="s">
        <v>21</v>
      </c>
      <c r="H923">
        <v>1</v>
      </c>
      <c r="I923" t="s">
        <v>15</v>
      </c>
      <c r="J923" t="s">
        <v>23</v>
      </c>
      <c r="K923" t="s">
        <v>17</v>
      </c>
      <c r="L923" t="s">
        <v>13</v>
      </c>
      <c r="M923">
        <v>1</v>
      </c>
    </row>
    <row r="924" spans="1:13" x14ac:dyDescent="0.3">
      <c r="A924">
        <v>1288</v>
      </c>
      <c r="B924" t="s">
        <v>951</v>
      </c>
      <c r="C924">
        <v>44</v>
      </c>
      <c r="D924" t="s">
        <v>12</v>
      </c>
      <c r="E924" t="s">
        <v>20</v>
      </c>
      <c r="F924">
        <v>0</v>
      </c>
      <c r="G924" t="s">
        <v>14</v>
      </c>
      <c r="H924">
        <v>4</v>
      </c>
      <c r="I924" t="s">
        <v>15</v>
      </c>
      <c r="J924" t="s">
        <v>23</v>
      </c>
      <c r="K924" t="s">
        <v>34</v>
      </c>
      <c r="L924" t="s">
        <v>20</v>
      </c>
      <c r="M924">
        <v>0</v>
      </c>
    </row>
    <row r="925" spans="1:13" x14ac:dyDescent="0.3">
      <c r="A925">
        <v>1289</v>
      </c>
      <c r="B925" t="s">
        <v>952</v>
      </c>
      <c r="C925">
        <v>34</v>
      </c>
      <c r="D925" t="s">
        <v>27</v>
      </c>
      <c r="E925" t="s">
        <v>20</v>
      </c>
      <c r="F925">
        <v>0</v>
      </c>
      <c r="G925" t="s">
        <v>21</v>
      </c>
      <c r="H925">
        <v>11</v>
      </c>
      <c r="I925" t="s">
        <v>22</v>
      </c>
      <c r="J925" t="s">
        <v>23</v>
      </c>
      <c r="K925" t="s">
        <v>24</v>
      </c>
      <c r="L925" t="s">
        <v>20</v>
      </c>
      <c r="M925">
        <v>0</v>
      </c>
    </row>
    <row r="926" spans="1:13" x14ac:dyDescent="0.3">
      <c r="A926">
        <v>1291</v>
      </c>
      <c r="B926" t="s">
        <v>953</v>
      </c>
      <c r="C926">
        <v>35</v>
      </c>
      <c r="D926" t="s">
        <v>27</v>
      </c>
      <c r="E926" t="s">
        <v>20</v>
      </c>
      <c r="F926">
        <v>0</v>
      </c>
      <c r="G926" t="s">
        <v>14</v>
      </c>
      <c r="H926">
        <v>6</v>
      </c>
      <c r="I926" t="s">
        <v>22</v>
      </c>
      <c r="J926" t="s">
        <v>23</v>
      </c>
      <c r="K926" t="s">
        <v>24</v>
      </c>
      <c r="L926" t="s">
        <v>13</v>
      </c>
      <c r="M926">
        <v>1</v>
      </c>
    </row>
    <row r="927" spans="1:13" x14ac:dyDescent="0.3">
      <c r="A927">
        <v>1292</v>
      </c>
      <c r="B927" t="s">
        <v>954</v>
      </c>
      <c r="C927">
        <v>42</v>
      </c>
      <c r="D927" t="s">
        <v>12</v>
      </c>
      <c r="E927" t="s">
        <v>20</v>
      </c>
      <c r="F927">
        <v>0</v>
      </c>
      <c r="G927" t="s">
        <v>14</v>
      </c>
      <c r="H927">
        <v>7</v>
      </c>
      <c r="I927" t="s">
        <v>22</v>
      </c>
      <c r="J927" t="s">
        <v>16</v>
      </c>
      <c r="K927" t="s">
        <v>24</v>
      </c>
      <c r="L927" t="s">
        <v>13</v>
      </c>
      <c r="M927">
        <v>1</v>
      </c>
    </row>
    <row r="928" spans="1:13" x14ac:dyDescent="0.3">
      <c r="A928">
        <v>1293</v>
      </c>
      <c r="B928" t="s">
        <v>955</v>
      </c>
      <c r="C928">
        <v>43</v>
      </c>
      <c r="D928" t="s">
        <v>12</v>
      </c>
      <c r="E928" t="s">
        <v>20</v>
      </c>
      <c r="F928">
        <v>0</v>
      </c>
      <c r="G928" t="s">
        <v>14</v>
      </c>
      <c r="H928">
        <v>4</v>
      </c>
      <c r="I928" t="s">
        <v>15</v>
      </c>
      <c r="J928" t="s">
        <v>16</v>
      </c>
      <c r="K928" t="s">
        <v>17</v>
      </c>
      <c r="L928" t="s">
        <v>20</v>
      </c>
      <c r="M928">
        <v>0</v>
      </c>
    </row>
    <row r="929" spans="1:13" x14ac:dyDescent="0.3">
      <c r="A929">
        <v>1294</v>
      </c>
      <c r="B929" t="s">
        <v>956</v>
      </c>
      <c r="C929">
        <v>36</v>
      </c>
      <c r="D929" t="s">
        <v>12</v>
      </c>
      <c r="E929" t="s">
        <v>20</v>
      </c>
      <c r="F929">
        <v>0</v>
      </c>
      <c r="G929" t="s">
        <v>14</v>
      </c>
      <c r="H929">
        <v>2</v>
      </c>
      <c r="I929" t="s">
        <v>15</v>
      </c>
      <c r="J929" t="s">
        <v>16</v>
      </c>
      <c r="K929" t="s">
        <v>17</v>
      </c>
      <c r="L929" t="s">
        <v>13</v>
      </c>
      <c r="M929">
        <v>1</v>
      </c>
    </row>
    <row r="930" spans="1:13" x14ac:dyDescent="0.3">
      <c r="A930">
        <v>1295</v>
      </c>
      <c r="B930" t="s">
        <v>957</v>
      </c>
      <c r="C930">
        <v>44</v>
      </c>
      <c r="D930" t="s">
        <v>12</v>
      </c>
      <c r="E930" t="s">
        <v>13</v>
      </c>
      <c r="F930">
        <v>1</v>
      </c>
      <c r="G930" t="s">
        <v>14</v>
      </c>
      <c r="H930">
        <v>15</v>
      </c>
      <c r="I930" t="s">
        <v>22</v>
      </c>
      <c r="J930" t="s">
        <v>16</v>
      </c>
      <c r="K930" t="s">
        <v>24</v>
      </c>
      <c r="L930" t="s">
        <v>20</v>
      </c>
      <c r="M930">
        <v>0</v>
      </c>
    </row>
    <row r="931" spans="1:13" x14ac:dyDescent="0.3">
      <c r="A931">
        <v>1296</v>
      </c>
      <c r="B931" t="s">
        <v>958</v>
      </c>
      <c r="C931">
        <v>28</v>
      </c>
      <c r="D931" t="s">
        <v>27</v>
      </c>
      <c r="E931" t="s">
        <v>20</v>
      </c>
      <c r="F931">
        <v>0</v>
      </c>
      <c r="G931" t="s">
        <v>21</v>
      </c>
      <c r="H931">
        <v>2</v>
      </c>
      <c r="I931" t="s">
        <v>15</v>
      </c>
      <c r="J931" t="s">
        <v>23</v>
      </c>
      <c r="K931" t="s">
        <v>24</v>
      </c>
      <c r="L931" t="s">
        <v>13</v>
      </c>
      <c r="M931">
        <v>1</v>
      </c>
    </row>
    <row r="932" spans="1:13" x14ac:dyDescent="0.3">
      <c r="A932">
        <v>1297</v>
      </c>
      <c r="B932" t="s">
        <v>959</v>
      </c>
      <c r="C932">
        <v>51</v>
      </c>
      <c r="D932" t="s">
        <v>19</v>
      </c>
      <c r="E932" t="s">
        <v>20</v>
      </c>
      <c r="F932">
        <v>0</v>
      </c>
      <c r="G932" t="s">
        <v>21</v>
      </c>
      <c r="H932">
        <v>6</v>
      </c>
      <c r="I932" t="s">
        <v>22</v>
      </c>
      <c r="J932" t="s">
        <v>16</v>
      </c>
      <c r="K932" t="s">
        <v>17</v>
      </c>
      <c r="L932" t="s">
        <v>20</v>
      </c>
      <c r="M932">
        <v>0</v>
      </c>
    </row>
    <row r="933" spans="1:13" x14ac:dyDescent="0.3">
      <c r="A933">
        <v>1298</v>
      </c>
      <c r="B933" t="s">
        <v>960</v>
      </c>
      <c r="C933">
        <v>30</v>
      </c>
      <c r="D933" t="s">
        <v>27</v>
      </c>
      <c r="E933" t="s">
        <v>20</v>
      </c>
      <c r="F933">
        <v>0</v>
      </c>
      <c r="G933" t="s">
        <v>46</v>
      </c>
      <c r="H933">
        <v>9</v>
      </c>
      <c r="I933" t="s">
        <v>22</v>
      </c>
      <c r="J933" t="s">
        <v>16</v>
      </c>
      <c r="K933" t="s">
        <v>17</v>
      </c>
      <c r="L933" t="s">
        <v>13</v>
      </c>
      <c r="M933">
        <v>1</v>
      </c>
    </row>
    <row r="934" spans="1:13" x14ac:dyDescent="0.3">
      <c r="A934">
        <v>1299</v>
      </c>
      <c r="B934" t="s">
        <v>961</v>
      </c>
      <c r="C934">
        <v>29</v>
      </c>
      <c r="D934" t="s">
        <v>27</v>
      </c>
      <c r="E934" t="s">
        <v>13</v>
      </c>
      <c r="F934">
        <v>1</v>
      </c>
      <c r="G934" t="s">
        <v>14</v>
      </c>
      <c r="H934">
        <v>7</v>
      </c>
      <c r="I934" t="s">
        <v>22</v>
      </c>
      <c r="J934" t="s">
        <v>16</v>
      </c>
      <c r="K934" t="s">
        <v>34</v>
      </c>
      <c r="L934" t="s">
        <v>13</v>
      </c>
      <c r="M934">
        <v>1</v>
      </c>
    </row>
    <row r="935" spans="1:13" x14ac:dyDescent="0.3">
      <c r="A935">
        <v>1301</v>
      </c>
      <c r="B935" t="s">
        <v>962</v>
      </c>
      <c r="C935">
        <v>28</v>
      </c>
      <c r="D935" t="s">
        <v>27</v>
      </c>
      <c r="E935" t="s">
        <v>20</v>
      </c>
      <c r="F935">
        <v>0</v>
      </c>
      <c r="G935" t="s">
        <v>14</v>
      </c>
      <c r="H935">
        <v>1</v>
      </c>
      <c r="I935" t="s">
        <v>15</v>
      </c>
      <c r="J935" t="s">
        <v>23</v>
      </c>
      <c r="K935" t="s">
        <v>17</v>
      </c>
      <c r="L935" t="s">
        <v>20</v>
      </c>
      <c r="M935">
        <v>0</v>
      </c>
    </row>
    <row r="936" spans="1:13" x14ac:dyDescent="0.3">
      <c r="A936">
        <v>1303</v>
      </c>
      <c r="B936" t="s">
        <v>963</v>
      </c>
      <c r="C936">
        <v>25</v>
      </c>
      <c r="D936" t="s">
        <v>45</v>
      </c>
      <c r="E936" t="s">
        <v>20</v>
      </c>
      <c r="F936">
        <v>0</v>
      </c>
      <c r="G936" t="s">
        <v>14</v>
      </c>
      <c r="H936">
        <v>1</v>
      </c>
      <c r="I936" t="s">
        <v>15</v>
      </c>
      <c r="J936" t="s">
        <v>16</v>
      </c>
      <c r="K936" t="s">
        <v>17</v>
      </c>
      <c r="L936" t="s">
        <v>20</v>
      </c>
      <c r="M936">
        <v>0</v>
      </c>
    </row>
    <row r="937" spans="1:13" x14ac:dyDescent="0.3">
      <c r="A937">
        <v>1304</v>
      </c>
      <c r="B937" t="s">
        <v>964</v>
      </c>
      <c r="C937">
        <v>32</v>
      </c>
      <c r="D937" t="s">
        <v>27</v>
      </c>
      <c r="E937" t="s">
        <v>20</v>
      </c>
      <c r="F937">
        <v>0</v>
      </c>
      <c r="G937" t="s">
        <v>14</v>
      </c>
      <c r="H937">
        <v>8</v>
      </c>
      <c r="I937" t="s">
        <v>22</v>
      </c>
      <c r="J937" t="s">
        <v>23</v>
      </c>
      <c r="K937" t="s">
        <v>24</v>
      </c>
      <c r="L937" t="s">
        <v>20</v>
      </c>
      <c r="M937">
        <v>0</v>
      </c>
    </row>
    <row r="938" spans="1:13" x14ac:dyDescent="0.3">
      <c r="A938">
        <v>1306</v>
      </c>
      <c r="B938" t="s">
        <v>965</v>
      </c>
      <c r="C938">
        <v>45</v>
      </c>
      <c r="D938" t="s">
        <v>12</v>
      </c>
      <c r="E938" t="s">
        <v>20</v>
      </c>
      <c r="F938">
        <v>0</v>
      </c>
      <c r="G938" t="s">
        <v>21</v>
      </c>
      <c r="H938">
        <v>25</v>
      </c>
      <c r="I938" t="s">
        <v>33</v>
      </c>
      <c r="J938" t="s">
        <v>16</v>
      </c>
      <c r="K938" t="s">
        <v>17</v>
      </c>
      <c r="L938" t="s">
        <v>20</v>
      </c>
      <c r="M938">
        <v>0</v>
      </c>
    </row>
    <row r="939" spans="1:13" x14ac:dyDescent="0.3">
      <c r="A939">
        <v>1307</v>
      </c>
      <c r="B939" t="s">
        <v>966</v>
      </c>
      <c r="C939">
        <v>39</v>
      </c>
      <c r="D939" t="s">
        <v>12</v>
      </c>
      <c r="E939" t="s">
        <v>20</v>
      </c>
      <c r="F939">
        <v>0</v>
      </c>
      <c r="G939" t="s">
        <v>14</v>
      </c>
      <c r="H939">
        <v>13</v>
      </c>
      <c r="I939" t="s">
        <v>22</v>
      </c>
      <c r="J939" t="s">
        <v>16</v>
      </c>
      <c r="K939" t="s">
        <v>34</v>
      </c>
      <c r="L939" t="s">
        <v>13</v>
      </c>
      <c r="M939">
        <v>1</v>
      </c>
    </row>
    <row r="940" spans="1:13" x14ac:dyDescent="0.3">
      <c r="A940">
        <v>1308</v>
      </c>
      <c r="B940" t="s">
        <v>967</v>
      </c>
      <c r="C940">
        <v>58</v>
      </c>
      <c r="D940" t="s">
        <v>31</v>
      </c>
      <c r="E940" t="s">
        <v>20</v>
      </c>
      <c r="F940">
        <v>0</v>
      </c>
      <c r="G940" t="s">
        <v>14</v>
      </c>
      <c r="H940">
        <v>23</v>
      </c>
      <c r="I940" t="s">
        <v>33</v>
      </c>
      <c r="J940" t="s">
        <v>23</v>
      </c>
      <c r="K940" t="s">
        <v>34</v>
      </c>
      <c r="L940" t="s">
        <v>20</v>
      </c>
      <c r="M940">
        <v>0</v>
      </c>
    </row>
    <row r="941" spans="1:13" x14ac:dyDescent="0.3">
      <c r="A941">
        <v>1309</v>
      </c>
      <c r="B941" t="s">
        <v>968</v>
      </c>
      <c r="C941">
        <v>32</v>
      </c>
      <c r="D941" t="s">
        <v>27</v>
      </c>
      <c r="E941" t="s">
        <v>13</v>
      </c>
      <c r="F941">
        <v>1</v>
      </c>
      <c r="G941" t="s">
        <v>14</v>
      </c>
      <c r="H941">
        <v>7</v>
      </c>
      <c r="I941" t="s">
        <v>22</v>
      </c>
      <c r="J941" t="s">
        <v>23</v>
      </c>
      <c r="K941" t="s">
        <v>24</v>
      </c>
      <c r="L941" t="s">
        <v>20</v>
      </c>
      <c r="M941">
        <v>0</v>
      </c>
    </row>
    <row r="942" spans="1:13" x14ac:dyDescent="0.3">
      <c r="A942">
        <v>1310</v>
      </c>
      <c r="B942" t="s">
        <v>969</v>
      </c>
      <c r="C942">
        <v>39</v>
      </c>
      <c r="D942" t="s">
        <v>12</v>
      </c>
      <c r="E942" t="s">
        <v>13</v>
      </c>
      <c r="F942">
        <v>1</v>
      </c>
      <c r="G942" t="s">
        <v>14</v>
      </c>
      <c r="H942">
        <v>23</v>
      </c>
      <c r="I942" t="s">
        <v>33</v>
      </c>
      <c r="J942" t="s">
        <v>23</v>
      </c>
      <c r="K942" t="s">
        <v>17</v>
      </c>
      <c r="L942" t="s">
        <v>20</v>
      </c>
      <c r="M942">
        <v>0</v>
      </c>
    </row>
    <row r="943" spans="1:13" x14ac:dyDescent="0.3">
      <c r="A943">
        <v>1311</v>
      </c>
      <c r="B943" t="s">
        <v>970</v>
      </c>
      <c r="C943">
        <v>30</v>
      </c>
      <c r="D943" t="s">
        <v>27</v>
      </c>
      <c r="E943" t="s">
        <v>20</v>
      </c>
      <c r="F943">
        <v>0</v>
      </c>
      <c r="G943" t="s">
        <v>14</v>
      </c>
      <c r="H943">
        <v>6</v>
      </c>
      <c r="I943" t="s">
        <v>22</v>
      </c>
      <c r="J943" t="s">
        <v>16</v>
      </c>
      <c r="K943" t="s">
        <v>24</v>
      </c>
      <c r="L943" t="s">
        <v>20</v>
      </c>
      <c r="M943">
        <v>0</v>
      </c>
    </row>
    <row r="944" spans="1:13" x14ac:dyDescent="0.3">
      <c r="A944">
        <v>1312</v>
      </c>
      <c r="B944" t="s">
        <v>971</v>
      </c>
      <c r="C944">
        <v>36</v>
      </c>
      <c r="D944" t="s">
        <v>12</v>
      </c>
      <c r="E944" t="s">
        <v>20</v>
      </c>
      <c r="F944">
        <v>0</v>
      </c>
      <c r="G944" t="s">
        <v>14</v>
      </c>
      <c r="H944">
        <v>10</v>
      </c>
      <c r="I944" t="s">
        <v>22</v>
      </c>
      <c r="J944" t="s">
        <v>16</v>
      </c>
      <c r="K944" t="s">
        <v>24</v>
      </c>
      <c r="L944" t="s">
        <v>20</v>
      </c>
      <c r="M944">
        <v>0</v>
      </c>
    </row>
    <row r="945" spans="1:13" x14ac:dyDescent="0.3">
      <c r="A945">
        <v>1314</v>
      </c>
      <c r="B945" t="s">
        <v>972</v>
      </c>
      <c r="C945">
        <v>46</v>
      </c>
      <c r="D945" t="s">
        <v>19</v>
      </c>
      <c r="E945" t="s">
        <v>20</v>
      </c>
      <c r="F945">
        <v>0</v>
      </c>
      <c r="G945" t="s">
        <v>14</v>
      </c>
      <c r="H945">
        <v>1</v>
      </c>
      <c r="I945" t="s">
        <v>15</v>
      </c>
      <c r="J945" t="s">
        <v>16</v>
      </c>
      <c r="K945" t="s">
        <v>17</v>
      </c>
      <c r="L945" t="s">
        <v>20</v>
      </c>
      <c r="M945">
        <v>0</v>
      </c>
    </row>
    <row r="946" spans="1:13" x14ac:dyDescent="0.3">
      <c r="A946">
        <v>1315</v>
      </c>
      <c r="B946" t="s">
        <v>973</v>
      </c>
      <c r="C946">
        <v>28</v>
      </c>
      <c r="D946" t="s">
        <v>27</v>
      </c>
      <c r="E946" t="s">
        <v>20</v>
      </c>
      <c r="F946">
        <v>0</v>
      </c>
      <c r="G946" t="s">
        <v>46</v>
      </c>
      <c r="H946">
        <v>1</v>
      </c>
      <c r="I946" t="s">
        <v>15</v>
      </c>
      <c r="J946" t="s">
        <v>16</v>
      </c>
      <c r="K946" t="s">
        <v>24</v>
      </c>
      <c r="L946" t="s">
        <v>20</v>
      </c>
      <c r="M946">
        <v>0</v>
      </c>
    </row>
    <row r="947" spans="1:13" x14ac:dyDescent="0.3">
      <c r="A947">
        <v>1317</v>
      </c>
      <c r="B947" t="s">
        <v>974</v>
      </c>
      <c r="C947">
        <v>50</v>
      </c>
      <c r="D947" t="s">
        <v>19</v>
      </c>
      <c r="E947" t="s">
        <v>20</v>
      </c>
      <c r="F947">
        <v>0</v>
      </c>
      <c r="G947" t="s">
        <v>14</v>
      </c>
      <c r="H947">
        <v>28</v>
      </c>
      <c r="I947" t="s">
        <v>33</v>
      </c>
      <c r="J947" t="s">
        <v>16</v>
      </c>
      <c r="K947" t="s">
        <v>24</v>
      </c>
      <c r="L947" t="s">
        <v>13</v>
      </c>
      <c r="M947">
        <v>1</v>
      </c>
    </row>
    <row r="948" spans="1:13" x14ac:dyDescent="0.3">
      <c r="A948">
        <v>1318</v>
      </c>
      <c r="B948" t="s">
        <v>975</v>
      </c>
      <c r="C948">
        <v>40</v>
      </c>
      <c r="D948" t="s">
        <v>12</v>
      </c>
      <c r="E948" t="s">
        <v>13</v>
      </c>
      <c r="F948">
        <v>1</v>
      </c>
      <c r="G948" t="s">
        <v>14</v>
      </c>
      <c r="H948">
        <v>25</v>
      </c>
      <c r="I948" t="s">
        <v>33</v>
      </c>
      <c r="J948" t="s">
        <v>23</v>
      </c>
      <c r="K948" t="s">
        <v>17</v>
      </c>
      <c r="L948" t="s">
        <v>13</v>
      </c>
      <c r="M948">
        <v>1</v>
      </c>
    </row>
    <row r="949" spans="1:13" x14ac:dyDescent="0.3">
      <c r="A949">
        <v>1319</v>
      </c>
      <c r="B949" t="s">
        <v>976</v>
      </c>
      <c r="C949">
        <v>52</v>
      </c>
      <c r="D949" t="s">
        <v>19</v>
      </c>
      <c r="E949" t="s">
        <v>13</v>
      </c>
      <c r="F949">
        <v>1</v>
      </c>
      <c r="G949" t="s">
        <v>14</v>
      </c>
      <c r="H949">
        <v>5</v>
      </c>
      <c r="I949" t="s">
        <v>15</v>
      </c>
      <c r="J949" t="s">
        <v>23</v>
      </c>
      <c r="K949" t="s">
        <v>17</v>
      </c>
      <c r="L949" t="s">
        <v>13</v>
      </c>
      <c r="M949">
        <v>1</v>
      </c>
    </row>
    <row r="950" spans="1:13" x14ac:dyDescent="0.3">
      <c r="A950">
        <v>1321</v>
      </c>
      <c r="B950" t="s">
        <v>977</v>
      </c>
      <c r="C950">
        <v>30</v>
      </c>
      <c r="D950" t="s">
        <v>27</v>
      </c>
      <c r="E950" t="s">
        <v>20</v>
      </c>
      <c r="F950">
        <v>0</v>
      </c>
      <c r="G950" t="s">
        <v>14</v>
      </c>
      <c r="H950">
        <v>17</v>
      </c>
      <c r="I950" t="s">
        <v>33</v>
      </c>
      <c r="J950" t="s">
        <v>16</v>
      </c>
      <c r="K950" t="s">
        <v>24</v>
      </c>
      <c r="L950" t="s">
        <v>13</v>
      </c>
      <c r="M950">
        <v>1</v>
      </c>
    </row>
    <row r="951" spans="1:13" x14ac:dyDescent="0.3">
      <c r="A951">
        <v>1322</v>
      </c>
      <c r="B951" t="s">
        <v>978</v>
      </c>
      <c r="C951">
        <v>39</v>
      </c>
      <c r="D951" t="s">
        <v>12</v>
      </c>
      <c r="E951" t="s">
        <v>20</v>
      </c>
      <c r="F951">
        <v>0</v>
      </c>
      <c r="G951" t="s">
        <v>14</v>
      </c>
      <c r="H951">
        <v>18</v>
      </c>
      <c r="I951" t="s">
        <v>33</v>
      </c>
      <c r="J951" t="s">
        <v>23</v>
      </c>
      <c r="K951" t="s">
        <v>17</v>
      </c>
      <c r="L951" t="s">
        <v>20</v>
      </c>
      <c r="M951">
        <v>0</v>
      </c>
    </row>
    <row r="952" spans="1:13" x14ac:dyDescent="0.3">
      <c r="A952">
        <v>1324</v>
      </c>
      <c r="B952" t="s">
        <v>979</v>
      </c>
      <c r="C952">
        <v>31</v>
      </c>
      <c r="D952" t="s">
        <v>27</v>
      </c>
      <c r="E952" t="s">
        <v>20</v>
      </c>
      <c r="F952">
        <v>0</v>
      </c>
      <c r="G952" t="s">
        <v>46</v>
      </c>
      <c r="H952">
        <v>2</v>
      </c>
      <c r="I952" t="s">
        <v>15</v>
      </c>
      <c r="J952" t="s">
        <v>16</v>
      </c>
      <c r="K952" t="s">
        <v>34</v>
      </c>
      <c r="L952" t="s">
        <v>13</v>
      </c>
      <c r="M952">
        <v>1</v>
      </c>
    </row>
    <row r="953" spans="1:13" x14ac:dyDescent="0.3">
      <c r="A953">
        <v>1329</v>
      </c>
      <c r="B953" t="s">
        <v>980</v>
      </c>
      <c r="C953">
        <v>41</v>
      </c>
      <c r="D953" t="s">
        <v>12</v>
      </c>
      <c r="E953" t="s">
        <v>20</v>
      </c>
      <c r="F953">
        <v>0</v>
      </c>
      <c r="G953" t="s">
        <v>46</v>
      </c>
      <c r="H953">
        <v>10</v>
      </c>
      <c r="I953" t="s">
        <v>22</v>
      </c>
      <c r="J953" t="s">
        <v>23</v>
      </c>
      <c r="K953" t="s">
        <v>17</v>
      </c>
      <c r="L953" t="s">
        <v>20</v>
      </c>
      <c r="M953">
        <v>0</v>
      </c>
    </row>
    <row r="954" spans="1:13" x14ac:dyDescent="0.3">
      <c r="A954">
        <v>1331</v>
      </c>
      <c r="B954" t="s">
        <v>981</v>
      </c>
      <c r="C954">
        <v>31</v>
      </c>
      <c r="D954" t="s">
        <v>27</v>
      </c>
      <c r="E954" t="s">
        <v>13</v>
      </c>
      <c r="F954">
        <v>1</v>
      </c>
      <c r="G954" t="s">
        <v>21</v>
      </c>
      <c r="H954">
        <v>1</v>
      </c>
      <c r="I954" t="s">
        <v>15</v>
      </c>
      <c r="J954" t="s">
        <v>16</v>
      </c>
      <c r="K954" t="s">
        <v>17</v>
      </c>
      <c r="L954" t="s">
        <v>13</v>
      </c>
      <c r="M954">
        <v>1</v>
      </c>
    </row>
    <row r="955" spans="1:13" x14ac:dyDescent="0.3">
      <c r="A955">
        <v>1333</v>
      </c>
      <c r="B955" t="s">
        <v>982</v>
      </c>
      <c r="C955">
        <v>44</v>
      </c>
      <c r="D955" t="s">
        <v>12</v>
      </c>
      <c r="E955" t="s">
        <v>13</v>
      </c>
      <c r="F955">
        <v>1</v>
      </c>
      <c r="G955" t="s">
        <v>14</v>
      </c>
      <c r="H955">
        <v>3</v>
      </c>
      <c r="I955" t="s">
        <v>15</v>
      </c>
      <c r="J955" t="s">
        <v>23</v>
      </c>
      <c r="K955" t="s">
        <v>24</v>
      </c>
      <c r="L955" t="s">
        <v>20</v>
      </c>
      <c r="M955">
        <v>0</v>
      </c>
    </row>
    <row r="956" spans="1:13" x14ac:dyDescent="0.3">
      <c r="A956">
        <v>1334</v>
      </c>
      <c r="B956" t="s">
        <v>983</v>
      </c>
      <c r="C956">
        <v>42</v>
      </c>
      <c r="D956" t="s">
        <v>12</v>
      </c>
      <c r="E956" t="s">
        <v>20</v>
      </c>
      <c r="F956">
        <v>0</v>
      </c>
      <c r="G956" t="s">
        <v>46</v>
      </c>
      <c r="H956">
        <v>2</v>
      </c>
      <c r="I956" t="s">
        <v>15</v>
      </c>
      <c r="J956" t="s">
        <v>23</v>
      </c>
      <c r="K956" t="s">
        <v>24</v>
      </c>
      <c r="L956" t="s">
        <v>13</v>
      </c>
      <c r="M956">
        <v>1</v>
      </c>
    </row>
    <row r="957" spans="1:13" x14ac:dyDescent="0.3">
      <c r="A957">
        <v>1336</v>
      </c>
      <c r="B957" t="s">
        <v>984</v>
      </c>
      <c r="C957">
        <v>55</v>
      </c>
      <c r="D957" t="s">
        <v>19</v>
      </c>
      <c r="E957" t="s">
        <v>20</v>
      </c>
      <c r="F957">
        <v>0</v>
      </c>
      <c r="G957" t="s">
        <v>14</v>
      </c>
      <c r="H957">
        <v>2</v>
      </c>
      <c r="I957" t="s">
        <v>15</v>
      </c>
      <c r="J957" t="s">
        <v>16</v>
      </c>
      <c r="K957" t="s">
        <v>24</v>
      </c>
      <c r="L957" t="s">
        <v>20</v>
      </c>
      <c r="M957">
        <v>0</v>
      </c>
    </row>
    <row r="958" spans="1:13" x14ac:dyDescent="0.3">
      <c r="A958">
        <v>1338</v>
      </c>
      <c r="B958" t="s">
        <v>985</v>
      </c>
      <c r="C958">
        <v>56</v>
      </c>
      <c r="D958" t="s">
        <v>31</v>
      </c>
      <c r="E958" t="s">
        <v>20</v>
      </c>
      <c r="F958">
        <v>0</v>
      </c>
      <c r="G958" t="s">
        <v>14</v>
      </c>
      <c r="H958">
        <v>8</v>
      </c>
      <c r="I958" t="s">
        <v>22</v>
      </c>
      <c r="J958" t="s">
        <v>23</v>
      </c>
      <c r="K958" t="s">
        <v>17</v>
      </c>
      <c r="L958" t="s">
        <v>20</v>
      </c>
      <c r="M958">
        <v>0</v>
      </c>
    </row>
    <row r="959" spans="1:13" x14ac:dyDescent="0.3">
      <c r="A959">
        <v>1340</v>
      </c>
      <c r="B959" t="s">
        <v>986</v>
      </c>
      <c r="C959">
        <v>40</v>
      </c>
      <c r="D959" t="s">
        <v>12</v>
      </c>
      <c r="E959" t="s">
        <v>20</v>
      </c>
      <c r="F959">
        <v>0</v>
      </c>
      <c r="G959" t="s">
        <v>46</v>
      </c>
      <c r="H959">
        <v>16</v>
      </c>
      <c r="I959" t="s">
        <v>33</v>
      </c>
      <c r="J959" t="s">
        <v>23</v>
      </c>
      <c r="K959" t="s">
        <v>34</v>
      </c>
      <c r="L959" t="s">
        <v>20</v>
      </c>
      <c r="M959">
        <v>0</v>
      </c>
    </row>
    <row r="960" spans="1:13" x14ac:dyDescent="0.3">
      <c r="A960">
        <v>1344</v>
      </c>
      <c r="B960" t="s">
        <v>987</v>
      </c>
      <c r="C960">
        <v>34</v>
      </c>
      <c r="D960" t="s">
        <v>27</v>
      </c>
      <c r="E960" t="s">
        <v>20</v>
      </c>
      <c r="F960">
        <v>0</v>
      </c>
      <c r="G960" t="s">
        <v>14</v>
      </c>
      <c r="H960">
        <v>9</v>
      </c>
      <c r="I960" t="s">
        <v>22</v>
      </c>
      <c r="J960" t="s">
        <v>23</v>
      </c>
      <c r="K960" t="s">
        <v>34</v>
      </c>
      <c r="L960" t="s">
        <v>20</v>
      </c>
      <c r="M960">
        <v>0</v>
      </c>
    </row>
    <row r="961" spans="1:13" x14ac:dyDescent="0.3">
      <c r="A961">
        <v>1346</v>
      </c>
      <c r="B961" t="s">
        <v>988</v>
      </c>
      <c r="C961">
        <v>40</v>
      </c>
      <c r="D961" t="s">
        <v>12</v>
      </c>
      <c r="E961" t="s">
        <v>20</v>
      </c>
      <c r="F961">
        <v>0</v>
      </c>
      <c r="G961" t="s">
        <v>14</v>
      </c>
      <c r="H961">
        <v>2</v>
      </c>
      <c r="I961" t="s">
        <v>15</v>
      </c>
      <c r="J961" t="s">
        <v>23</v>
      </c>
      <c r="K961" t="s">
        <v>17</v>
      </c>
      <c r="L961" t="s">
        <v>20</v>
      </c>
      <c r="M961">
        <v>0</v>
      </c>
    </row>
    <row r="962" spans="1:13" x14ac:dyDescent="0.3">
      <c r="A962">
        <v>1349</v>
      </c>
      <c r="B962" t="s">
        <v>989</v>
      </c>
      <c r="C962">
        <v>41</v>
      </c>
      <c r="D962" t="s">
        <v>12</v>
      </c>
      <c r="E962" t="s">
        <v>20</v>
      </c>
      <c r="F962">
        <v>0</v>
      </c>
      <c r="G962" t="s">
        <v>21</v>
      </c>
      <c r="H962">
        <v>1</v>
      </c>
      <c r="I962" t="s">
        <v>15</v>
      </c>
      <c r="J962" t="s">
        <v>16</v>
      </c>
      <c r="K962" t="s">
        <v>34</v>
      </c>
      <c r="L962" t="s">
        <v>20</v>
      </c>
      <c r="M962">
        <v>0</v>
      </c>
    </row>
    <row r="963" spans="1:13" x14ac:dyDescent="0.3">
      <c r="A963">
        <v>1350</v>
      </c>
      <c r="B963" t="s">
        <v>990</v>
      </c>
      <c r="C963">
        <v>35</v>
      </c>
      <c r="D963" t="s">
        <v>27</v>
      </c>
      <c r="E963" t="s">
        <v>20</v>
      </c>
      <c r="F963">
        <v>0</v>
      </c>
      <c r="G963" t="s">
        <v>21</v>
      </c>
      <c r="H963">
        <v>4</v>
      </c>
      <c r="I963" t="s">
        <v>15</v>
      </c>
      <c r="J963" t="s">
        <v>23</v>
      </c>
      <c r="K963" t="s">
        <v>17</v>
      </c>
      <c r="L963" t="s">
        <v>13</v>
      </c>
      <c r="M963">
        <v>1</v>
      </c>
    </row>
    <row r="964" spans="1:13" x14ac:dyDescent="0.3">
      <c r="A964">
        <v>1352</v>
      </c>
      <c r="B964" t="s">
        <v>991</v>
      </c>
      <c r="C964">
        <v>51</v>
      </c>
      <c r="D964" t="s">
        <v>19</v>
      </c>
      <c r="E964" t="s">
        <v>20</v>
      </c>
      <c r="F964">
        <v>0</v>
      </c>
      <c r="G964" t="s">
        <v>14</v>
      </c>
      <c r="H964">
        <v>5</v>
      </c>
      <c r="I964" t="s">
        <v>15</v>
      </c>
      <c r="J964" t="s">
        <v>23</v>
      </c>
      <c r="K964" t="s">
        <v>34</v>
      </c>
      <c r="L964" t="s">
        <v>13</v>
      </c>
      <c r="M964">
        <v>1</v>
      </c>
    </row>
    <row r="965" spans="1:13" x14ac:dyDescent="0.3">
      <c r="A965">
        <v>1355</v>
      </c>
      <c r="B965" t="s">
        <v>992</v>
      </c>
      <c r="C965">
        <v>38</v>
      </c>
      <c r="D965" t="s">
        <v>12</v>
      </c>
      <c r="E965" t="s">
        <v>20</v>
      </c>
      <c r="F965">
        <v>0</v>
      </c>
      <c r="G965" t="s">
        <v>14</v>
      </c>
      <c r="H965">
        <v>2</v>
      </c>
      <c r="I965" t="s">
        <v>15</v>
      </c>
      <c r="J965" t="s">
        <v>16</v>
      </c>
      <c r="K965" t="s">
        <v>34</v>
      </c>
      <c r="L965" t="s">
        <v>20</v>
      </c>
      <c r="M965">
        <v>0</v>
      </c>
    </row>
    <row r="966" spans="1:13" x14ac:dyDescent="0.3">
      <c r="A966">
        <v>1356</v>
      </c>
      <c r="B966" t="s">
        <v>993</v>
      </c>
      <c r="C966">
        <v>34</v>
      </c>
      <c r="D966" t="s">
        <v>27</v>
      </c>
      <c r="E966" t="s">
        <v>20</v>
      </c>
      <c r="F966">
        <v>0</v>
      </c>
      <c r="G966" t="s">
        <v>14</v>
      </c>
      <c r="H966">
        <v>15</v>
      </c>
      <c r="I966" t="s">
        <v>22</v>
      </c>
      <c r="J966" t="s">
        <v>16</v>
      </c>
      <c r="K966" t="s">
        <v>17</v>
      </c>
      <c r="L966" t="s">
        <v>20</v>
      </c>
      <c r="M966">
        <v>0</v>
      </c>
    </row>
    <row r="967" spans="1:13" x14ac:dyDescent="0.3">
      <c r="A967">
        <v>1358</v>
      </c>
      <c r="B967" t="s">
        <v>994</v>
      </c>
      <c r="C967">
        <v>25</v>
      </c>
      <c r="D967" t="s">
        <v>45</v>
      </c>
      <c r="E967" t="s">
        <v>20</v>
      </c>
      <c r="F967">
        <v>0</v>
      </c>
      <c r="G967" t="s">
        <v>14</v>
      </c>
      <c r="H967">
        <v>19</v>
      </c>
      <c r="I967" t="s">
        <v>33</v>
      </c>
      <c r="J967" t="s">
        <v>23</v>
      </c>
      <c r="K967" t="s">
        <v>24</v>
      </c>
      <c r="L967" t="s">
        <v>20</v>
      </c>
      <c r="M967">
        <v>0</v>
      </c>
    </row>
    <row r="968" spans="1:13" x14ac:dyDescent="0.3">
      <c r="A968">
        <v>1360</v>
      </c>
      <c r="B968" t="s">
        <v>995</v>
      </c>
      <c r="C968">
        <v>58</v>
      </c>
      <c r="D968" t="s">
        <v>31</v>
      </c>
      <c r="E968" t="s">
        <v>13</v>
      </c>
      <c r="F968">
        <v>1</v>
      </c>
      <c r="G968" t="s">
        <v>14</v>
      </c>
      <c r="H968">
        <v>7</v>
      </c>
      <c r="I968" t="s">
        <v>22</v>
      </c>
      <c r="J968" t="s">
        <v>16</v>
      </c>
      <c r="K968" t="s">
        <v>24</v>
      </c>
      <c r="L968" t="s">
        <v>13</v>
      </c>
      <c r="M968">
        <v>1</v>
      </c>
    </row>
    <row r="969" spans="1:13" x14ac:dyDescent="0.3">
      <c r="A969">
        <v>1361</v>
      </c>
      <c r="B969" t="s">
        <v>996</v>
      </c>
      <c r="C969">
        <v>40</v>
      </c>
      <c r="D969" t="s">
        <v>12</v>
      </c>
      <c r="E969" t="s">
        <v>20</v>
      </c>
      <c r="F969">
        <v>0</v>
      </c>
      <c r="G969" t="s">
        <v>14</v>
      </c>
      <c r="H969">
        <v>1</v>
      </c>
      <c r="I969" t="s">
        <v>15</v>
      </c>
      <c r="J969" t="s">
        <v>23</v>
      </c>
      <c r="K969" t="s">
        <v>24</v>
      </c>
      <c r="L969" t="s">
        <v>20</v>
      </c>
      <c r="M969">
        <v>0</v>
      </c>
    </row>
    <row r="970" spans="1:13" x14ac:dyDescent="0.3">
      <c r="A970">
        <v>1362</v>
      </c>
      <c r="B970" t="s">
        <v>997</v>
      </c>
      <c r="C970">
        <v>36</v>
      </c>
      <c r="D970" t="s">
        <v>12</v>
      </c>
      <c r="E970" t="s">
        <v>20</v>
      </c>
      <c r="F970">
        <v>0</v>
      </c>
      <c r="G970" t="s">
        <v>21</v>
      </c>
      <c r="H970">
        <v>7</v>
      </c>
      <c r="I970" t="s">
        <v>22</v>
      </c>
      <c r="J970" t="s">
        <v>16</v>
      </c>
      <c r="K970" t="s">
        <v>24</v>
      </c>
      <c r="L970" t="s">
        <v>20</v>
      </c>
      <c r="M970">
        <v>0</v>
      </c>
    </row>
    <row r="971" spans="1:13" x14ac:dyDescent="0.3">
      <c r="A971">
        <v>1363</v>
      </c>
      <c r="B971" t="s">
        <v>998</v>
      </c>
      <c r="C971">
        <v>48</v>
      </c>
      <c r="D971" t="s">
        <v>19</v>
      </c>
      <c r="E971" t="s">
        <v>20</v>
      </c>
      <c r="F971">
        <v>0</v>
      </c>
      <c r="G971" t="s">
        <v>14</v>
      </c>
      <c r="H971">
        <v>4</v>
      </c>
      <c r="I971" t="s">
        <v>15</v>
      </c>
      <c r="J971" t="s">
        <v>23</v>
      </c>
      <c r="K971" t="s">
        <v>17</v>
      </c>
      <c r="L971" t="s">
        <v>20</v>
      </c>
      <c r="M971">
        <v>0</v>
      </c>
    </row>
    <row r="972" spans="1:13" x14ac:dyDescent="0.3">
      <c r="A972">
        <v>1364</v>
      </c>
      <c r="B972" t="s">
        <v>999</v>
      </c>
      <c r="C972">
        <v>27</v>
      </c>
      <c r="D972" t="s">
        <v>27</v>
      </c>
      <c r="E972" t="s">
        <v>20</v>
      </c>
      <c r="F972">
        <v>0</v>
      </c>
      <c r="G972" t="s">
        <v>14</v>
      </c>
      <c r="H972">
        <v>11</v>
      </c>
      <c r="I972" t="s">
        <v>22</v>
      </c>
      <c r="J972" t="s">
        <v>16</v>
      </c>
      <c r="K972" t="s">
        <v>24</v>
      </c>
      <c r="L972" t="s">
        <v>20</v>
      </c>
      <c r="M972">
        <v>0</v>
      </c>
    </row>
    <row r="973" spans="1:13" x14ac:dyDescent="0.3">
      <c r="A973">
        <v>1367</v>
      </c>
      <c r="B973" t="s">
        <v>1000</v>
      </c>
      <c r="C973">
        <v>51</v>
      </c>
      <c r="D973" t="s">
        <v>19</v>
      </c>
      <c r="E973" t="s">
        <v>20</v>
      </c>
      <c r="F973">
        <v>0</v>
      </c>
      <c r="G973" t="s">
        <v>14</v>
      </c>
      <c r="H973">
        <v>11</v>
      </c>
      <c r="I973" t="s">
        <v>22</v>
      </c>
      <c r="J973" t="s">
        <v>16</v>
      </c>
      <c r="K973" t="s">
        <v>17</v>
      </c>
      <c r="L973" t="s">
        <v>20</v>
      </c>
      <c r="M973">
        <v>0</v>
      </c>
    </row>
    <row r="974" spans="1:13" x14ac:dyDescent="0.3">
      <c r="A974">
        <v>1368</v>
      </c>
      <c r="B974" t="s">
        <v>1001</v>
      </c>
      <c r="C974">
        <v>18</v>
      </c>
      <c r="D974" t="s">
        <v>45</v>
      </c>
      <c r="E974" t="s">
        <v>20</v>
      </c>
      <c r="F974">
        <v>0</v>
      </c>
      <c r="G974" t="s">
        <v>46</v>
      </c>
      <c r="H974">
        <v>1</v>
      </c>
      <c r="I974" t="s">
        <v>15</v>
      </c>
      <c r="J974" t="s">
        <v>16</v>
      </c>
      <c r="K974" t="s">
        <v>17</v>
      </c>
      <c r="L974" t="s">
        <v>20</v>
      </c>
      <c r="M974">
        <v>0</v>
      </c>
    </row>
    <row r="975" spans="1:13" x14ac:dyDescent="0.3">
      <c r="A975">
        <v>1369</v>
      </c>
      <c r="B975" t="s">
        <v>1002</v>
      </c>
      <c r="C975">
        <v>35</v>
      </c>
      <c r="D975" t="s">
        <v>27</v>
      </c>
      <c r="E975" t="s">
        <v>20</v>
      </c>
      <c r="F975">
        <v>0</v>
      </c>
      <c r="G975" t="s">
        <v>14</v>
      </c>
      <c r="H975">
        <v>1</v>
      </c>
      <c r="I975" t="s">
        <v>15</v>
      </c>
      <c r="J975" t="s">
        <v>16</v>
      </c>
      <c r="K975" t="s">
        <v>24</v>
      </c>
      <c r="L975" t="s">
        <v>20</v>
      </c>
      <c r="M975">
        <v>0</v>
      </c>
    </row>
    <row r="976" spans="1:13" x14ac:dyDescent="0.3">
      <c r="A976">
        <v>1371</v>
      </c>
      <c r="B976" t="s">
        <v>1003</v>
      </c>
      <c r="C976">
        <v>27</v>
      </c>
      <c r="D976" t="s">
        <v>27</v>
      </c>
      <c r="E976" t="s">
        <v>20</v>
      </c>
      <c r="F976">
        <v>0</v>
      </c>
      <c r="G976" t="s">
        <v>21</v>
      </c>
      <c r="H976">
        <v>2</v>
      </c>
      <c r="I976" t="s">
        <v>15</v>
      </c>
      <c r="J976" t="s">
        <v>23</v>
      </c>
      <c r="K976" t="s">
        <v>17</v>
      </c>
      <c r="L976" t="s">
        <v>20</v>
      </c>
      <c r="M976">
        <v>0</v>
      </c>
    </row>
    <row r="977" spans="1:13" x14ac:dyDescent="0.3">
      <c r="A977">
        <v>1372</v>
      </c>
      <c r="B977" t="s">
        <v>1004</v>
      </c>
      <c r="C977">
        <v>55</v>
      </c>
      <c r="D977" t="s">
        <v>19</v>
      </c>
      <c r="E977" t="s">
        <v>13</v>
      </c>
      <c r="F977">
        <v>1</v>
      </c>
      <c r="G977" t="s">
        <v>14</v>
      </c>
      <c r="H977">
        <v>13</v>
      </c>
      <c r="I977" t="s">
        <v>22</v>
      </c>
      <c r="J977" t="s">
        <v>23</v>
      </c>
      <c r="K977" t="s">
        <v>17</v>
      </c>
      <c r="L977" t="s">
        <v>13</v>
      </c>
      <c r="M977">
        <v>1</v>
      </c>
    </row>
    <row r="978" spans="1:13" x14ac:dyDescent="0.3">
      <c r="A978">
        <v>1373</v>
      </c>
      <c r="B978" t="s">
        <v>1005</v>
      </c>
      <c r="C978">
        <v>56</v>
      </c>
      <c r="D978" t="s">
        <v>31</v>
      </c>
      <c r="E978" t="s">
        <v>20</v>
      </c>
      <c r="F978">
        <v>0</v>
      </c>
      <c r="G978" t="s">
        <v>14</v>
      </c>
      <c r="H978">
        <v>23</v>
      </c>
      <c r="I978" t="s">
        <v>33</v>
      </c>
      <c r="J978" t="s">
        <v>23</v>
      </c>
      <c r="K978" t="s">
        <v>24</v>
      </c>
      <c r="L978" t="s">
        <v>13</v>
      </c>
      <c r="M978">
        <v>1</v>
      </c>
    </row>
    <row r="979" spans="1:13" x14ac:dyDescent="0.3">
      <c r="A979">
        <v>1374</v>
      </c>
      <c r="B979" t="s">
        <v>1006</v>
      </c>
      <c r="C979">
        <v>34</v>
      </c>
      <c r="D979" t="s">
        <v>27</v>
      </c>
      <c r="E979" t="s">
        <v>20</v>
      </c>
      <c r="F979">
        <v>0</v>
      </c>
      <c r="G979" t="s">
        <v>46</v>
      </c>
      <c r="H979">
        <v>26</v>
      </c>
      <c r="I979" t="s">
        <v>33</v>
      </c>
      <c r="J979" t="s">
        <v>16</v>
      </c>
      <c r="K979" t="s">
        <v>34</v>
      </c>
      <c r="L979" t="s">
        <v>20</v>
      </c>
      <c r="M979">
        <v>0</v>
      </c>
    </row>
    <row r="980" spans="1:13" x14ac:dyDescent="0.3">
      <c r="A980">
        <v>1375</v>
      </c>
      <c r="B980" t="s">
        <v>1007</v>
      </c>
      <c r="C980">
        <v>40</v>
      </c>
      <c r="D980" t="s">
        <v>12</v>
      </c>
      <c r="E980" t="s">
        <v>20</v>
      </c>
      <c r="F980">
        <v>0</v>
      </c>
      <c r="G980" t="s">
        <v>14</v>
      </c>
      <c r="H980">
        <v>2</v>
      </c>
      <c r="I980" t="s">
        <v>15</v>
      </c>
      <c r="J980" t="s">
        <v>16</v>
      </c>
      <c r="K980" t="s">
        <v>34</v>
      </c>
      <c r="L980" t="s">
        <v>20</v>
      </c>
      <c r="M980">
        <v>0</v>
      </c>
    </row>
    <row r="981" spans="1:13" x14ac:dyDescent="0.3">
      <c r="A981">
        <v>1377</v>
      </c>
      <c r="B981" t="s">
        <v>1008</v>
      </c>
      <c r="C981">
        <v>34</v>
      </c>
      <c r="D981" t="s">
        <v>27</v>
      </c>
      <c r="E981" t="s">
        <v>20</v>
      </c>
      <c r="F981">
        <v>0</v>
      </c>
      <c r="G981" t="s">
        <v>14</v>
      </c>
      <c r="H981">
        <v>29</v>
      </c>
      <c r="I981" t="s">
        <v>33</v>
      </c>
      <c r="J981" t="s">
        <v>23</v>
      </c>
      <c r="K981" t="s">
        <v>24</v>
      </c>
      <c r="L981" t="s">
        <v>20</v>
      </c>
      <c r="M981">
        <v>0</v>
      </c>
    </row>
    <row r="982" spans="1:13" x14ac:dyDescent="0.3">
      <c r="A982">
        <v>1379</v>
      </c>
      <c r="B982" t="s">
        <v>1009</v>
      </c>
      <c r="C982">
        <v>31</v>
      </c>
      <c r="D982" t="s">
        <v>27</v>
      </c>
      <c r="E982" t="s">
        <v>13</v>
      </c>
      <c r="F982">
        <v>1</v>
      </c>
      <c r="G982" t="s">
        <v>21</v>
      </c>
      <c r="H982">
        <v>2</v>
      </c>
      <c r="I982" t="s">
        <v>15</v>
      </c>
      <c r="J982" t="s">
        <v>16</v>
      </c>
      <c r="K982" t="s">
        <v>17</v>
      </c>
      <c r="L982" t="s">
        <v>20</v>
      </c>
      <c r="M982">
        <v>0</v>
      </c>
    </row>
    <row r="983" spans="1:13" x14ac:dyDescent="0.3">
      <c r="A983">
        <v>1380</v>
      </c>
      <c r="B983" t="s">
        <v>1010</v>
      </c>
      <c r="C983">
        <v>35</v>
      </c>
      <c r="D983" t="s">
        <v>27</v>
      </c>
      <c r="E983" t="s">
        <v>13</v>
      </c>
      <c r="F983">
        <v>1</v>
      </c>
      <c r="G983" t="s">
        <v>21</v>
      </c>
      <c r="H983">
        <v>18</v>
      </c>
      <c r="I983" t="s">
        <v>33</v>
      </c>
      <c r="J983" t="s">
        <v>16</v>
      </c>
      <c r="K983" t="s">
        <v>24</v>
      </c>
      <c r="L983" t="s">
        <v>13</v>
      </c>
      <c r="M983">
        <v>1</v>
      </c>
    </row>
    <row r="984" spans="1:13" x14ac:dyDescent="0.3">
      <c r="A984">
        <v>1382</v>
      </c>
      <c r="B984" t="s">
        <v>1011</v>
      </c>
      <c r="C984">
        <v>38</v>
      </c>
      <c r="D984" t="s">
        <v>12</v>
      </c>
      <c r="E984" t="s">
        <v>20</v>
      </c>
      <c r="F984">
        <v>0</v>
      </c>
      <c r="G984" t="s">
        <v>21</v>
      </c>
      <c r="H984">
        <v>7</v>
      </c>
      <c r="I984" t="s">
        <v>22</v>
      </c>
      <c r="J984" t="s">
        <v>23</v>
      </c>
      <c r="K984" t="s">
        <v>34</v>
      </c>
      <c r="L984" t="s">
        <v>20</v>
      </c>
      <c r="M984">
        <v>0</v>
      </c>
    </row>
    <row r="985" spans="1:13" x14ac:dyDescent="0.3">
      <c r="A985">
        <v>1383</v>
      </c>
      <c r="B985" t="s">
        <v>1012</v>
      </c>
      <c r="C985">
        <v>34</v>
      </c>
      <c r="D985" t="s">
        <v>27</v>
      </c>
      <c r="E985" t="s">
        <v>20</v>
      </c>
      <c r="F985">
        <v>0</v>
      </c>
      <c r="G985" t="s">
        <v>14</v>
      </c>
      <c r="H985">
        <v>2</v>
      </c>
      <c r="I985" t="s">
        <v>15</v>
      </c>
      <c r="J985" t="s">
        <v>16</v>
      </c>
      <c r="K985" t="s">
        <v>17</v>
      </c>
      <c r="L985" t="s">
        <v>20</v>
      </c>
      <c r="M985">
        <v>0</v>
      </c>
    </row>
    <row r="986" spans="1:13" x14ac:dyDescent="0.3">
      <c r="A986">
        <v>1387</v>
      </c>
      <c r="B986" t="s">
        <v>1013</v>
      </c>
      <c r="C986">
        <v>28</v>
      </c>
      <c r="D986" t="s">
        <v>27</v>
      </c>
      <c r="E986" t="s">
        <v>20</v>
      </c>
      <c r="F986">
        <v>0</v>
      </c>
      <c r="G986" t="s">
        <v>14</v>
      </c>
      <c r="H986">
        <v>26</v>
      </c>
      <c r="I986" t="s">
        <v>33</v>
      </c>
      <c r="J986" t="s">
        <v>23</v>
      </c>
      <c r="K986" t="s">
        <v>24</v>
      </c>
      <c r="L986" t="s">
        <v>20</v>
      </c>
      <c r="M986">
        <v>0</v>
      </c>
    </row>
    <row r="987" spans="1:13" x14ac:dyDescent="0.3">
      <c r="A987">
        <v>1389</v>
      </c>
      <c r="B987" t="s">
        <v>1014</v>
      </c>
      <c r="C987">
        <v>31</v>
      </c>
      <c r="D987" t="s">
        <v>27</v>
      </c>
      <c r="E987" t="s">
        <v>13</v>
      </c>
      <c r="F987">
        <v>1</v>
      </c>
      <c r="G987" t="s">
        <v>14</v>
      </c>
      <c r="H987">
        <v>22</v>
      </c>
      <c r="I987" t="s">
        <v>33</v>
      </c>
      <c r="J987" t="s">
        <v>23</v>
      </c>
      <c r="K987" t="s">
        <v>24</v>
      </c>
      <c r="L987" t="s">
        <v>13</v>
      </c>
      <c r="M987">
        <v>1</v>
      </c>
    </row>
    <row r="988" spans="1:13" x14ac:dyDescent="0.3">
      <c r="A988">
        <v>1390</v>
      </c>
      <c r="B988" t="s">
        <v>1015</v>
      </c>
      <c r="C988">
        <v>39</v>
      </c>
      <c r="D988" t="s">
        <v>12</v>
      </c>
      <c r="E988" t="s">
        <v>20</v>
      </c>
      <c r="F988">
        <v>0</v>
      </c>
      <c r="G988" t="s">
        <v>14</v>
      </c>
      <c r="H988">
        <v>21</v>
      </c>
      <c r="I988" t="s">
        <v>33</v>
      </c>
      <c r="J988" t="s">
        <v>23</v>
      </c>
      <c r="K988" t="s">
        <v>24</v>
      </c>
      <c r="L988" t="s">
        <v>13</v>
      </c>
      <c r="M988">
        <v>1</v>
      </c>
    </row>
    <row r="989" spans="1:13" x14ac:dyDescent="0.3">
      <c r="A989">
        <v>1391</v>
      </c>
      <c r="B989" t="s">
        <v>1016</v>
      </c>
      <c r="C989">
        <v>51</v>
      </c>
      <c r="D989" t="s">
        <v>19</v>
      </c>
      <c r="E989" t="s">
        <v>20</v>
      </c>
      <c r="F989">
        <v>0</v>
      </c>
      <c r="G989" t="s">
        <v>21</v>
      </c>
      <c r="H989">
        <v>2</v>
      </c>
      <c r="I989" t="s">
        <v>15</v>
      </c>
      <c r="J989" t="s">
        <v>23</v>
      </c>
      <c r="K989" t="s">
        <v>24</v>
      </c>
      <c r="L989" t="s">
        <v>20</v>
      </c>
      <c r="M989">
        <v>0</v>
      </c>
    </row>
    <row r="990" spans="1:13" x14ac:dyDescent="0.3">
      <c r="A990">
        <v>1392</v>
      </c>
      <c r="B990" t="s">
        <v>1017</v>
      </c>
      <c r="C990">
        <v>41</v>
      </c>
      <c r="D990" t="s">
        <v>12</v>
      </c>
      <c r="E990" t="s">
        <v>20</v>
      </c>
      <c r="F990">
        <v>0</v>
      </c>
      <c r="G990" t="s">
        <v>21</v>
      </c>
      <c r="H990">
        <v>22</v>
      </c>
      <c r="I990" t="s">
        <v>33</v>
      </c>
      <c r="J990" t="s">
        <v>16</v>
      </c>
      <c r="K990" t="s">
        <v>34</v>
      </c>
      <c r="L990" t="s">
        <v>13</v>
      </c>
      <c r="M990">
        <v>1</v>
      </c>
    </row>
    <row r="991" spans="1:13" x14ac:dyDescent="0.3">
      <c r="A991">
        <v>1394</v>
      </c>
      <c r="B991" t="s">
        <v>1018</v>
      </c>
      <c r="C991">
        <v>37</v>
      </c>
      <c r="D991" t="s">
        <v>12</v>
      </c>
      <c r="E991" t="s">
        <v>20</v>
      </c>
      <c r="F991">
        <v>0</v>
      </c>
      <c r="G991" t="s">
        <v>14</v>
      </c>
      <c r="H991">
        <v>4</v>
      </c>
      <c r="I991" t="s">
        <v>15</v>
      </c>
      <c r="J991" t="s">
        <v>23</v>
      </c>
      <c r="K991" t="s">
        <v>24</v>
      </c>
      <c r="L991" t="s">
        <v>13</v>
      </c>
      <c r="M991">
        <v>1</v>
      </c>
    </row>
    <row r="992" spans="1:13" x14ac:dyDescent="0.3">
      <c r="A992">
        <v>1395</v>
      </c>
      <c r="B992" t="s">
        <v>1019</v>
      </c>
      <c r="C992">
        <v>33</v>
      </c>
      <c r="D992" t="s">
        <v>27</v>
      </c>
      <c r="E992" t="s">
        <v>20</v>
      </c>
      <c r="F992">
        <v>0</v>
      </c>
      <c r="G992" t="s">
        <v>21</v>
      </c>
      <c r="H992">
        <v>5</v>
      </c>
      <c r="I992" t="s">
        <v>15</v>
      </c>
      <c r="J992" t="s">
        <v>23</v>
      </c>
      <c r="K992" t="s">
        <v>24</v>
      </c>
      <c r="L992" t="s">
        <v>20</v>
      </c>
      <c r="M992">
        <v>0</v>
      </c>
    </row>
    <row r="993" spans="1:13" x14ac:dyDescent="0.3">
      <c r="A993">
        <v>1396</v>
      </c>
      <c r="B993" t="s">
        <v>1020</v>
      </c>
      <c r="C993">
        <v>32</v>
      </c>
      <c r="D993" t="s">
        <v>27</v>
      </c>
      <c r="E993" t="s">
        <v>20</v>
      </c>
      <c r="F993">
        <v>0</v>
      </c>
      <c r="G993" t="s">
        <v>14</v>
      </c>
      <c r="H993">
        <v>2</v>
      </c>
      <c r="I993" t="s">
        <v>15</v>
      </c>
      <c r="J993" t="s">
        <v>23</v>
      </c>
      <c r="K993" t="s">
        <v>24</v>
      </c>
      <c r="L993" t="s">
        <v>13</v>
      </c>
      <c r="M993">
        <v>1</v>
      </c>
    </row>
    <row r="994" spans="1:13" x14ac:dyDescent="0.3">
      <c r="A994">
        <v>1397</v>
      </c>
      <c r="B994" t="s">
        <v>1021</v>
      </c>
      <c r="C994">
        <v>39</v>
      </c>
      <c r="D994" t="s">
        <v>12</v>
      </c>
      <c r="E994" t="s">
        <v>20</v>
      </c>
      <c r="F994">
        <v>0</v>
      </c>
      <c r="G994" t="s">
        <v>46</v>
      </c>
      <c r="H994">
        <v>25</v>
      </c>
      <c r="I994" t="s">
        <v>33</v>
      </c>
      <c r="J994" t="s">
        <v>23</v>
      </c>
      <c r="K994" t="s">
        <v>24</v>
      </c>
      <c r="L994" t="s">
        <v>20</v>
      </c>
      <c r="M994">
        <v>0</v>
      </c>
    </row>
    <row r="995" spans="1:13" x14ac:dyDescent="0.3">
      <c r="A995">
        <v>1399</v>
      </c>
      <c r="B995" t="s">
        <v>1022</v>
      </c>
      <c r="C995">
        <v>25</v>
      </c>
      <c r="D995" t="s">
        <v>45</v>
      </c>
      <c r="E995" t="s">
        <v>20</v>
      </c>
      <c r="F995">
        <v>0</v>
      </c>
      <c r="G995" t="s">
        <v>14</v>
      </c>
      <c r="H995">
        <v>18</v>
      </c>
      <c r="I995" t="s">
        <v>33</v>
      </c>
      <c r="J995" t="s">
        <v>23</v>
      </c>
      <c r="K995" t="s">
        <v>24</v>
      </c>
      <c r="L995" t="s">
        <v>20</v>
      </c>
      <c r="M995">
        <v>0</v>
      </c>
    </row>
    <row r="996" spans="1:13" x14ac:dyDescent="0.3">
      <c r="A996">
        <v>1401</v>
      </c>
      <c r="B996" t="s">
        <v>1023</v>
      </c>
      <c r="C996">
        <v>52</v>
      </c>
      <c r="D996" t="s">
        <v>19</v>
      </c>
      <c r="E996" t="s">
        <v>20</v>
      </c>
      <c r="F996">
        <v>0</v>
      </c>
      <c r="G996" t="s">
        <v>21</v>
      </c>
      <c r="H996">
        <v>28</v>
      </c>
      <c r="I996" t="s">
        <v>33</v>
      </c>
      <c r="J996" t="s">
        <v>16</v>
      </c>
      <c r="K996" t="s">
        <v>24</v>
      </c>
      <c r="L996" t="s">
        <v>13</v>
      </c>
      <c r="M996">
        <v>1</v>
      </c>
    </row>
    <row r="997" spans="1:13" x14ac:dyDescent="0.3">
      <c r="A997">
        <v>1402</v>
      </c>
      <c r="B997" t="s">
        <v>1024</v>
      </c>
      <c r="C997">
        <v>43</v>
      </c>
      <c r="D997" t="s">
        <v>12</v>
      </c>
      <c r="E997" t="s">
        <v>20</v>
      </c>
      <c r="F997">
        <v>0</v>
      </c>
      <c r="G997" t="s">
        <v>14</v>
      </c>
      <c r="H997">
        <v>6</v>
      </c>
      <c r="I997" t="s">
        <v>22</v>
      </c>
      <c r="J997" t="s">
        <v>16</v>
      </c>
      <c r="K997" t="s">
        <v>17</v>
      </c>
      <c r="L997" t="s">
        <v>13</v>
      </c>
      <c r="M997">
        <v>1</v>
      </c>
    </row>
    <row r="998" spans="1:13" x14ac:dyDescent="0.3">
      <c r="A998">
        <v>1403</v>
      </c>
      <c r="B998" t="s">
        <v>1025</v>
      </c>
      <c r="C998">
        <v>27</v>
      </c>
      <c r="D998" t="s">
        <v>27</v>
      </c>
      <c r="E998" t="s">
        <v>20</v>
      </c>
      <c r="F998">
        <v>0</v>
      </c>
      <c r="G998" t="s">
        <v>14</v>
      </c>
      <c r="H998">
        <v>10</v>
      </c>
      <c r="I998" t="s">
        <v>22</v>
      </c>
      <c r="J998" t="s">
        <v>16</v>
      </c>
      <c r="K998" t="s">
        <v>24</v>
      </c>
      <c r="L998" t="s">
        <v>13</v>
      </c>
      <c r="M998">
        <v>1</v>
      </c>
    </row>
    <row r="999" spans="1:13" x14ac:dyDescent="0.3">
      <c r="A999">
        <v>1405</v>
      </c>
      <c r="B999" t="s">
        <v>1026</v>
      </c>
      <c r="C999">
        <v>27</v>
      </c>
      <c r="D999" t="s">
        <v>27</v>
      </c>
      <c r="E999" t="s">
        <v>13</v>
      </c>
      <c r="F999">
        <v>1</v>
      </c>
      <c r="G999" t="s">
        <v>14</v>
      </c>
      <c r="H999">
        <v>17</v>
      </c>
      <c r="I999" t="s">
        <v>33</v>
      </c>
      <c r="J999" t="s">
        <v>16</v>
      </c>
      <c r="K999" t="s">
        <v>17</v>
      </c>
      <c r="L999" t="s">
        <v>13</v>
      </c>
      <c r="M999">
        <v>1</v>
      </c>
    </row>
    <row r="1000" spans="1:13" x14ac:dyDescent="0.3">
      <c r="A1000">
        <v>1407</v>
      </c>
      <c r="B1000" t="s">
        <v>1027</v>
      </c>
      <c r="C1000">
        <v>26</v>
      </c>
      <c r="D1000" t="s">
        <v>27</v>
      </c>
      <c r="E1000" t="s">
        <v>20</v>
      </c>
      <c r="F1000">
        <v>0</v>
      </c>
      <c r="G1000" t="s">
        <v>14</v>
      </c>
      <c r="H1000">
        <v>2</v>
      </c>
      <c r="I1000" t="s">
        <v>15</v>
      </c>
      <c r="J1000" t="s">
        <v>23</v>
      </c>
      <c r="K1000" t="s">
        <v>17</v>
      </c>
      <c r="L1000" t="s">
        <v>20</v>
      </c>
      <c r="M1000">
        <v>0</v>
      </c>
    </row>
    <row r="1001" spans="1:13" x14ac:dyDescent="0.3">
      <c r="A1001">
        <v>1408</v>
      </c>
      <c r="B1001" t="s">
        <v>1028</v>
      </c>
      <c r="C1001">
        <v>42</v>
      </c>
      <c r="D1001" t="s">
        <v>12</v>
      </c>
      <c r="E1001" t="s">
        <v>20</v>
      </c>
      <c r="F1001">
        <v>0</v>
      </c>
      <c r="G1001" t="s">
        <v>14</v>
      </c>
      <c r="H1001">
        <v>10</v>
      </c>
      <c r="I1001" t="s">
        <v>22</v>
      </c>
      <c r="J1001" t="s">
        <v>16</v>
      </c>
      <c r="K1001" t="s">
        <v>24</v>
      </c>
      <c r="L1001" t="s">
        <v>20</v>
      </c>
      <c r="M1001">
        <v>0</v>
      </c>
    </row>
    <row r="1002" spans="1:13" x14ac:dyDescent="0.3">
      <c r="A1002">
        <v>1409</v>
      </c>
      <c r="B1002" t="s">
        <v>1029</v>
      </c>
      <c r="C1002">
        <v>52</v>
      </c>
      <c r="D1002" t="s">
        <v>19</v>
      </c>
      <c r="E1002" t="s">
        <v>20</v>
      </c>
      <c r="F1002">
        <v>0</v>
      </c>
      <c r="G1002" t="s">
        <v>14</v>
      </c>
      <c r="H1002">
        <v>8</v>
      </c>
      <c r="I1002" t="s">
        <v>22</v>
      </c>
      <c r="J1002" t="s">
        <v>16</v>
      </c>
      <c r="K1002" t="s">
        <v>24</v>
      </c>
      <c r="L1002" t="s">
        <v>20</v>
      </c>
      <c r="M1002">
        <v>0</v>
      </c>
    </row>
    <row r="1003" spans="1:13" x14ac:dyDescent="0.3">
      <c r="A1003">
        <v>1411</v>
      </c>
      <c r="B1003" t="s">
        <v>1030</v>
      </c>
      <c r="C1003">
        <v>37</v>
      </c>
      <c r="D1003" t="s">
        <v>12</v>
      </c>
      <c r="E1003" t="s">
        <v>20</v>
      </c>
      <c r="F1003">
        <v>0</v>
      </c>
      <c r="G1003" t="s">
        <v>14</v>
      </c>
      <c r="H1003">
        <v>11</v>
      </c>
      <c r="I1003" t="s">
        <v>22</v>
      </c>
      <c r="J1003" t="s">
        <v>16</v>
      </c>
      <c r="K1003" t="s">
        <v>17</v>
      </c>
      <c r="L1003" t="s">
        <v>20</v>
      </c>
      <c r="M1003">
        <v>0</v>
      </c>
    </row>
    <row r="1004" spans="1:13" x14ac:dyDescent="0.3">
      <c r="A1004">
        <v>1412</v>
      </c>
      <c r="B1004" t="s">
        <v>1031</v>
      </c>
      <c r="C1004">
        <v>35</v>
      </c>
      <c r="D1004" t="s">
        <v>27</v>
      </c>
      <c r="E1004" t="s">
        <v>20</v>
      </c>
      <c r="F1004">
        <v>0</v>
      </c>
      <c r="G1004" t="s">
        <v>21</v>
      </c>
      <c r="H1004">
        <v>18</v>
      </c>
      <c r="I1004" t="s">
        <v>33</v>
      </c>
      <c r="J1004" t="s">
        <v>23</v>
      </c>
      <c r="K1004" t="s">
        <v>17</v>
      </c>
      <c r="L1004" t="s">
        <v>20</v>
      </c>
      <c r="M1004">
        <v>0</v>
      </c>
    </row>
    <row r="1005" spans="1:13" x14ac:dyDescent="0.3">
      <c r="A1005">
        <v>1415</v>
      </c>
      <c r="B1005" t="s">
        <v>1032</v>
      </c>
      <c r="C1005">
        <v>25</v>
      </c>
      <c r="D1005" t="s">
        <v>45</v>
      </c>
      <c r="E1005" t="s">
        <v>20</v>
      </c>
      <c r="F1005">
        <v>0</v>
      </c>
      <c r="G1005" t="s">
        <v>14</v>
      </c>
      <c r="H1005">
        <v>1</v>
      </c>
      <c r="I1005" t="s">
        <v>15</v>
      </c>
      <c r="J1005" t="s">
        <v>23</v>
      </c>
      <c r="K1005" t="s">
        <v>24</v>
      </c>
      <c r="L1005" t="s">
        <v>20</v>
      </c>
      <c r="M1005">
        <v>0</v>
      </c>
    </row>
    <row r="1006" spans="1:13" x14ac:dyDescent="0.3">
      <c r="A1006">
        <v>1417</v>
      </c>
      <c r="B1006" t="s">
        <v>1033</v>
      </c>
      <c r="C1006">
        <v>26</v>
      </c>
      <c r="D1006" t="s">
        <v>27</v>
      </c>
      <c r="E1006" t="s">
        <v>20</v>
      </c>
      <c r="F1006">
        <v>0</v>
      </c>
      <c r="G1006" t="s">
        <v>14</v>
      </c>
      <c r="H1006">
        <v>7</v>
      </c>
      <c r="I1006" t="s">
        <v>22</v>
      </c>
      <c r="J1006" t="s">
        <v>23</v>
      </c>
      <c r="K1006" t="s">
        <v>17</v>
      </c>
      <c r="L1006" t="s">
        <v>20</v>
      </c>
      <c r="M1006">
        <v>0</v>
      </c>
    </row>
    <row r="1007" spans="1:13" x14ac:dyDescent="0.3">
      <c r="A1007">
        <v>1419</v>
      </c>
      <c r="B1007" t="s">
        <v>1034</v>
      </c>
      <c r="C1007">
        <v>29</v>
      </c>
      <c r="D1007" t="s">
        <v>27</v>
      </c>
      <c r="E1007" t="s">
        <v>20</v>
      </c>
      <c r="F1007">
        <v>0</v>
      </c>
      <c r="G1007" t="s">
        <v>14</v>
      </c>
      <c r="H1007">
        <v>17</v>
      </c>
      <c r="I1007" t="s">
        <v>33</v>
      </c>
      <c r="J1007" t="s">
        <v>23</v>
      </c>
      <c r="K1007" t="s">
        <v>17</v>
      </c>
      <c r="L1007" t="s">
        <v>20</v>
      </c>
      <c r="M1007">
        <v>0</v>
      </c>
    </row>
    <row r="1008" spans="1:13" x14ac:dyDescent="0.3">
      <c r="A1008">
        <v>1420</v>
      </c>
      <c r="B1008" t="s">
        <v>1035</v>
      </c>
      <c r="C1008">
        <v>49</v>
      </c>
      <c r="D1008" t="s">
        <v>19</v>
      </c>
      <c r="E1008" t="s">
        <v>13</v>
      </c>
      <c r="F1008">
        <v>1</v>
      </c>
      <c r="G1008" t="s">
        <v>21</v>
      </c>
      <c r="H1008">
        <v>28</v>
      </c>
      <c r="I1008" t="s">
        <v>33</v>
      </c>
      <c r="J1008" t="s">
        <v>23</v>
      </c>
      <c r="K1008" t="s">
        <v>17</v>
      </c>
      <c r="L1008" t="s">
        <v>20</v>
      </c>
      <c r="M1008">
        <v>0</v>
      </c>
    </row>
    <row r="1009" spans="1:13" x14ac:dyDescent="0.3">
      <c r="A1009">
        <v>1421</v>
      </c>
      <c r="B1009" t="s">
        <v>1036</v>
      </c>
      <c r="C1009">
        <v>29</v>
      </c>
      <c r="D1009" t="s">
        <v>27</v>
      </c>
      <c r="E1009" t="s">
        <v>13</v>
      </c>
      <c r="F1009">
        <v>1</v>
      </c>
      <c r="G1009" t="s">
        <v>21</v>
      </c>
      <c r="H1009">
        <v>14</v>
      </c>
      <c r="I1009" t="s">
        <v>22</v>
      </c>
      <c r="J1009" t="s">
        <v>16</v>
      </c>
      <c r="K1009" t="s">
        <v>17</v>
      </c>
      <c r="L1009" t="s">
        <v>13</v>
      </c>
      <c r="M1009">
        <v>1</v>
      </c>
    </row>
    <row r="1010" spans="1:13" x14ac:dyDescent="0.3">
      <c r="A1010">
        <v>1422</v>
      </c>
      <c r="B1010" t="s">
        <v>1037</v>
      </c>
      <c r="C1010">
        <v>54</v>
      </c>
      <c r="D1010" t="s">
        <v>19</v>
      </c>
      <c r="E1010" t="s">
        <v>20</v>
      </c>
      <c r="F1010">
        <v>0</v>
      </c>
      <c r="G1010" t="s">
        <v>14</v>
      </c>
      <c r="H1010">
        <v>1</v>
      </c>
      <c r="I1010" t="s">
        <v>15</v>
      </c>
      <c r="J1010" t="s">
        <v>16</v>
      </c>
      <c r="K1010" t="s">
        <v>17</v>
      </c>
      <c r="L1010" t="s">
        <v>20</v>
      </c>
      <c r="M1010">
        <v>0</v>
      </c>
    </row>
    <row r="1011" spans="1:13" x14ac:dyDescent="0.3">
      <c r="A1011">
        <v>1423</v>
      </c>
      <c r="B1011" t="s">
        <v>1038</v>
      </c>
      <c r="C1011">
        <v>58</v>
      </c>
      <c r="D1011" t="s">
        <v>31</v>
      </c>
      <c r="E1011" t="s">
        <v>20</v>
      </c>
      <c r="F1011">
        <v>0</v>
      </c>
      <c r="G1011" t="s">
        <v>14</v>
      </c>
      <c r="H1011">
        <v>1</v>
      </c>
      <c r="I1011" t="s">
        <v>15</v>
      </c>
      <c r="J1011" t="s">
        <v>16</v>
      </c>
      <c r="K1011" t="s">
        <v>24</v>
      </c>
      <c r="L1011" t="s">
        <v>13</v>
      </c>
      <c r="M1011">
        <v>1</v>
      </c>
    </row>
    <row r="1012" spans="1:13" x14ac:dyDescent="0.3">
      <c r="A1012">
        <v>1424</v>
      </c>
      <c r="B1012" t="s">
        <v>1039</v>
      </c>
      <c r="C1012">
        <v>55</v>
      </c>
      <c r="D1012" t="s">
        <v>19</v>
      </c>
      <c r="E1012" t="s">
        <v>20</v>
      </c>
      <c r="F1012">
        <v>0</v>
      </c>
      <c r="G1012" t="s">
        <v>14</v>
      </c>
      <c r="H1012">
        <v>1</v>
      </c>
      <c r="I1012" t="s">
        <v>15</v>
      </c>
      <c r="J1012" t="s">
        <v>23</v>
      </c>
      <c r="K1012" t="s">
        <v>34</v>
      </c>
      <c r="L1012" t="s">
        <v>20</v>
      </c>
      <c r="M1012">
        <v>0</v>
      </c>
    </row>
    <row r="1013" spans="1:13" x14ac:dyDescent="0.3">
      <c r="A1013">
        <v>1425</v>
      </c>
      <c r="B1013" t="s">
        <v>1040</v>
      </c>
      <c r="C1013">
        <v>36</v>
      </c>
      <c r="D1013" t="s">
        <v>12</v>
      </c>
      <c r="E1013" t="s">
        <v>20</v>
      </c>
      <c r="F1013">
        <v>0</v>
      </c>
      <c r="G1013" t="s">
        <v>14</v>
      </c>
      <c r="H1013">
        <v>3</v>
      </c>
      <c r="I1013" t="s">
        <v>15</v>
      </c>
      <c r="J1013" t="s">
        <v>16</v>
      </c>
      <c r="K1013" t="s">
        <v>17</v>
      </c>
      <c r="L1013" t="s">
        <v>13</v>
      </c>
      <c r="M1013">
        <v>1</v>
      </c>
    </row>
    <row r="1014" spans="1:13" x14ac:dyDescent="0.3">
      <c r="A1014">
        <v>1427</v>
      </c>
      <c r="B1014" t="s">
        <v>1041</v>
      </c>
      <c r="C1014">
        <v>31</v>
      </c>
      <c r="D1014" t="s">
        <v>27</v>
      </c>
      <c r="E1014" t="s">
        <v>13</v>
      </c>
      <c r="F1014">
        <v>1</v>
      </c>
      <c r="G1014" t="s">
        <v>21</v>
      </c>
      <c r="H1014">
        <v>1</v>
      </c>
      <c r="I1014" t="s">
        <v>15</v>
      </c>
      <c r="J1014" t="s">
        <v>16</v>
      </c>
      <c r="K1014" t="s">
        <v>17</v>
      </c>
      <c r="L1014" t="s">
        <v>20</v>
      </c>
      <c r="M1014">
        <v>0</v>
      </c>
    </row>
    <row r="1015" spans="1:13" x14ac:dyDescent="0.3">
      <c r="A1015">
        <v>1428</v>
      </c>
      <c r="B1015" t="s">
        <v>1042</v>
      </c>
      <c r="C1015">
        <v>30</v>
      </c>
      <c r="D1015" t="s">
        <v>27</v>
      </c>
      <c r="E1015" t="s">
        <v>20</v>
      </c>
      <c r="F1015">
        <v>0</v>
      </c>
      <c r="G1015" t="s">
        <v>14</v>
      </c>
      <c r="H1015">
        <v>7</v>
      </c>
      <c r="I1015" t="s">
        <v>22</v>
      </c>
      <c r="J1015" t="s">
        <v>16</v>
      </c>
      <c r="K1015" t="s">
        <v>34</v>
      </c>
      <c r="L1015" t="s">
        <v>20</v>
      </c>
      <c r="M1015">
        <v>0</v>
      </c>
    </row>
    <row r="1016" spans="1:13" x14ac:dyDescent="0.3">
      <c r="A1016">
        <v>1430</v>
      </c>
      <c r="B1016" t="s">
        <v>1043</v>
      </c>
      <c r="C1016">
        <v>31</v>
      </c>
      <c r="D1016" t="s">
        <v>27</v>
      </c>
      <c r="E1016" t="s">
        <v>20</v>
      </c>
      <c r="F1016">
        <v>0</v>
      </c>
      <c r="G1016" t="s">
        <v>14</v>
      </c>
      <c r="H1016">
        <v>8</v>
      </c>
      <c r="I1016" t="s">
        <v>22</v>
      </c>
      <c r="J1016" t="s">
        <v>16</v>
      </c>
      <c r="K1016" t="s">
        <v>17</v>
      </c>
      <c r="L1016" t="s">
        <v>20</v>
      </c>
      <c r="M1016">
        <v>0</v>
      </c>
    </row>
    <row r="1017" spans="1:13" x14ac:dyDescent="0.3">
      <c r="A1017">
        <v>1431</v>
      </c>
      <c r="B1017" t="s">
        <v>1044</v>
      </c>
      <c r="C1017">
        <v>34</v>
      </c>
      <c r="D1017" t="s">
        <v>27</v>
      </c>
      <c r="E1017" t="s">
        <v>20</v>
      </c>
      <c r="F1017">
        <v>0</v>
      </c>
      <c r="G1017" t="s">
        <v>21</v>
      </c>
      <c r="H1017">
        <v>1</v>
      </c>
      <c r="I1017" t="s">
        <v>15</v>
      </c>
      <c r="J1017" t="s">
        <v>23</v>
      </c>
      <c r="K1017" t="s">
        <v>34</v>
      </c>
      <c r="L1017" t="s">
        <v>20</v>
      </c>
      <c r="M1017">
        <v>0</v>
      </c>
    </row>
    <row r="1018" spans="1:13" x14ac:dyDescent="0.3">
      <c r="A1018">
        <v>1433</v>
      </c>
      <c r="B1018" t="s">
        <v>1045</v>
      </c>
      <c r="C1018">
        <v>31</v>
      </c>
      <c r="D1018" t="s">
        <v>27</v>
      </c>
      <c r="E1018" t="s">
        <v>13</v>
      </c>
      <c r="F1018">
        <v>1</v>
      </c>
      <c r="G1018" t="s">
        <v>14</v>
      </c>
      <c r="H1018">
        <v>8</v>
      </c>
      <c r="I1018" t="s">
        <v>22</v>
      </c>
      <c r="J1018" t="s">
        <v>16</v>
      </c>
      <c r="K1018" t="s">
        <v>17</v>
      </c>
      <c r="L1018" t="s">
        <v>20</v>
      </c>
      <c r="M1018">
        <v>0</v>
      </c>
    </row>
    <row r="1019" spans="1:13" x14ac:dyDescent="0.3">
      <c r="A1019">
        <v>1434</v>
      </c>
      <c r="B1019" t="s">
        <v>1046</v>
      </c>
      <c r="C1019">
        <v>27</v>
      </c>
      <c r="D1019" t="s">
        <v>27</v>
      </c>
      <c r="E1019" t="s">
        <v>20</v>
      </c>
      <c r="F1019">
        <v>0</v>
      </c>
      <c r="G1019" t="s">
        <v>14</v>
      </c>
      <c r="H1019">
        <v>11</v>
      </c>
      <c r="I1019" t="s">
        <v>22</v>
      </c>
      <c r="J1019" t="s">
        <v>23</v>
      </c>
      <c r="K1019" t="s">
        <v>24</v>
      </c>
      <c r="L1019" t="s">
        <v>20</v>
      </c>
      <c r="M1019">
        <v>0</v>
      </c>
    </row>
    <row r="1020" spans="1:13" x14ac:dyDescent="0.3">
      <c r="A1020">
        <v>1435</v>
      </c>
      <c r="B1020" t="s">
        <v>1047</v>
      </c>
      <c r="C1020">
        <v>36</v>
      </c>
      <c r="D1020" t="s">
        <v>12</v>
      </c>
      <c r="E1020" t="s">
        <v>20</v>
      </c>
      <c r="F1020">
        <v>0</v>
      </c>
      <c r="G1020" t="s">
        <v>14</v>
      </c>
      <c r="H1020">
        <v>4</v>
      </c>
      <c r="I1020" t="s">
        <v>15</v>
      </c>
      <c r="J1020" t="s">
        <v>23</v>
      </c>
      <c r="K1020" t="s">
        <v>17</v>
      </c>
      <c r="L1020" t="s">
        <v>20</v>
      </c>
      <c r="M1020">
        <v>0</v>
      </c>
    </row>
    <row r="1021" spans="1:13" x14ac:dyDescent="0.3">
      <c r="A1021">
        <v>1436</v>
      </c>
      <c r="B1021" t="s">
        <v>1048</v>
      </c>
      <c r="C1021">
        <v>36</v>
      </c>
      <c r="D1021" t="s">
        <v>12</v>
      </c>
      <c r="E1021" t="s">
        <v>20</v>
      </c>
      <c r="F1021">
        <v>0</v>
      </c>
      <c r="G1021" t="s">
        <v>14</v>
      </c>
      <c r="H1021">
        <v>16</v>
      </c>
      <c r="I1021" t="s">
        <v>33</v>
      </c>
      <c r="J1021" t="s">
        <v>16</v>
      </c>
      <c r="K1021" t="s">
        <v>24</v>
      </c>
      <c r="L1021" t="s">
        <v>20</v>
      </c>
      <c r="M1021">
        <v>0</v>
      </c>
    </row>
    <row r="1022" spans="1:13" x14ac:dyDescent="0.3">
      <c r="A1022">
        <v>1438</v>
      </c>
      <c r="B1022" t="s">
        <v>1049</v>
      </c>
      <c r="C1022">
        <v>47</v>
      </c>
      <c r="D1022" t="s">
        <v>19</v>
      </c>
      <c r="E1022" t="s">
        <v>20</v>
      </c>
      <c r="F1022">
        <v>0</v>
      </c>
      <c r="G1022" t="s">
        <v>14</v>
      </c>
      <c r="H1022">
        <v>1</v>
      </c>
      <c r="I1022" t="s">
        <v>15</v>
      </c>
      <c r="J1022" t="s">
        <v>23</v>
      </c>
      <c r="K1022" t="s">
        <v>24</v>
      </c>
      <c r="L1022" t="s">
        <v>20</v>
      </c>
      <c r="M1022">
        <v>0</v>
      </c>
    </row>
    <row r="1023" spans="1:13" x14ac:dyDescent="0.3">
      <c r="A1023">
        <v>1439</v>
      </c>
      <c r="B1023" t="s">
        <v>1050</v>
      </c>
      <c r="C1023">
        <v>25</v>
      </c>
      <c r="D1023" t="s">
        <v>45</v>
      </c>
      <c r="E1023" t="s">
        <v>13</v>
      </c>
      <c r="F1023">
        <v>1</v>
      </c>
      <c r="G1023" t="s">
        <v>14</v>
      </c>
      <c r="H1023">
        <v>9</v>
      </c>
      <c r="I1023" t="s">
        <v>22</v>
      </c>
      <c r="J1023" t="s">
        <v>23</v>
      </c>
      <c r="K1023" t="s">
        <v>24</v>
      </c>
      <c r="L1023" t="s">
        <v>20</v>
      </c>
      <c r="M1023">
        <v>0</v>
      </c>
    </row>
    <row r="1024" spans="1:13" x14ac:dyDescent="0.3">
      <c r="A1024">
        <v>1440</v>
      </c>
      <c r="B1024" t="s">
        <v>1051</v>
      </c>
      <c r="C1024">
        <v>37</v>
      </c>
      <c r="D1024" t="s">
        <v>12</v>
      </c>
      <c r="E1024" t="s">
        <v>20</v>
      </c>
      <c r="F1024">
        <v>0</v>
      </c>
      <c r="G1024" t="s">
        <v>46</v>
      </c>
      <c r="H1024">
        <v>5</v>
      </c>
      <c r="I1024" t="s">
        <v>15</v>
      </c>
      <c r="J1024" t="s">
        <v>23</v>
      </c>
      <c r="K1024" t="s">
        <v>17</v>
      </c>
      <c r="L1024" t="s">
        <v>20</v>
      </c>
      <c r="M1024">
        <v>0</v>
      </c>
    </row>
    <row r="1025" spans="1:13" x14ac:dyDescent="0.3">
      <c r="A1025">
        <v>1441</v>
      </c>
      <c r="B1025" t="s">
        <v>1052</v>
      </c>
      <c r="C1025">
        <v>56</v>
      </c>
      <c r="D1025" t="s">
        <v>31</v>
      </c>
      <c r="E1025" t="s">
        <v>20</v>
      </c>
      <c r="F1025">
        <v>0</v>
      </c>
      <c r="G1025" t="s">
        <v>14</v>
      </c>
      <c r="H1025">
        <v>1</v>
      </c>
      <c r="I1025" t="s">
        <v>15</v>
      </c>
      <c r="J1025" t="s">
        <v>16</v>
      </c>
      <c r="K1025" t="s">
        <v>24</v>
      </c>
      <c r="L1025" t="s">
        <v>20</v>
      </c>
      <c r="M1025">
        <v>0</v>
      </c>
    </row>
    <row r="1026" spans="1:13" x14ac:dyDescent="0.3">
      <c r="A1026">
        <v>1443</v>
      </c>
      <c r="B1026" t="s">
        <v>1053</v>
      </c>
      <c r="C1026">
        <v>47</v>
      </c>
      <c r="D1026" t="s">
        <v>19</v>
      </c>
      <c r="E1026" t="s">
        <v>20</v>
      </c>
      <c r="F1026">
        <v>0</v>
      </c>
      <c r="G1026" t="s">
        <v>14</v>
      </c>
      <c r="H1026">
        <v>2</v>
      </c>
      <c r="I1026" t="s">
        <v>15</v>
      </c>
      <c r="J1026" t="s">
        <v>16</v>
      </c>
      <c r="K1026" t="s">
        <v>24</v>
      </c>
      <c r="L1026" t="s">
        <v>20</v>
      </c>
      <c r="M1026">
        <v>0</v>
      </c>
    </row>
    <row r="1027" spans="1:13" x14ac:dyDescent="0.3">
      <c r="A1027">
        <v>1445</v>
      </c>
      <c r="B1027" t="s">
        <v>1054</v>
      </c>
      <c r="C1027">
        <v>24</v>
      </c>
      <c r="D1027" t="s">
        <v>45</v>
      </c>
      <c r="E1027" t="s">
        <v>20</v>
      </c>
      <c r="F1027">
        <v>0</v>
      </c>
      <c r="G1027" t="s">
        <v>14</v>
      </c>
      <c r="H1027">
        <v>4</v>
      </c>
      <c r="I1027" t="s">
        <v>15</v>
      </c>
      <c r="J1027" t="s">
        <v>16</v>
      </c>
      <c r="K1027" t="s">
        <v>24</v>
      </c>
      <c r="L1027" t="s">
        <v>13</v>
      </c>
      <c r="M1027">
        <v>1</v>
      </c>
    </row>
    <row r="1028" spans="1:13" x14ac:dyDescent="0.3">
      <c r="A1028">
        <v>1446</v>
      </c>
      <c r="B1028" t="s">
        <v>1055</v>
      </c>
      <c r="C1028">
        <v>32</v>
      </c>
      <c r="D1028" t="s">
        <v>27</v>
      </c>
      <c r="E1028" t="s">
        <v>20</v>
      </c>
      <c r="F1028">
        <v>0</v>
      </c>
      <c r="G1028" t="s">
        <v>14</v>
      </c>
      <c r="H1028">
        <v>7</v>
      </c>
      <c r="I1028" t="s">
        <v>22</v>
      </c>
      <c r="J1028" t="s">
        <v>23</v>
      </c>
      <c r="K1028" t="s">
        <v>24</v>
      </c>
      <c r="L1028" t="s">
        <v>20</v>
      </c>
      <c r="M1028">
        <v>0</v>
      </c>
    </row>
    <row r="1029" spans="1:13" x14ac:dyDescent="0.3">
      <c r="A1029">
        <v>1447</v>
      </c>
      <c r="B1029" t="s">
        <v>1056</v>
      </c>
      <c r="C1029">
        <v>34</v>
      </c>
      <c r="D1029" t="s">
        <v>27</v>
      </c>
      <c r="E1029" t="s">
        <v>20</v>
      </c>
      <c r="F1029">
        <v>0</v>
      </c>
      <c r="G1029" t="s">
        <v>14</v>
      </c>
      <c r="H1029">
        <v>1</v>
      </c>
      <c r="I1029" t="s">
        <v>15</v>
      </c>
      <c r="J1029" t="s">
        <v>16</v>
      </c>
      <c r="K1029" t="s">
        <v>24</v>
      </c>
      <c r="L1029" t="s">
        <v>20</v>
      </c>
      <c r="M1029">
        <v>0</v>
      </c>
    </row>
    <row r="1030" spans="1:13" x14ac:dyDescent="0.3">
      <c r="A1030">
        <v>1448</v>
      </c>
      <c r="B1030" t="s">
        <v>1057</v>
      </c>
      <c r="C1030">
        <v>41</v>
      </c>
      <c r="D1030" t="s">
        <v>12</v>
      </c>
      <c r="E1030" t="s">
        <v>20</v>
      </c>
      <c r="F1030">
        <v>0</v>
      </c>
      <c r="G1030" t="s">
        <v>14</v>
      </c>
      <c r="H1030">
        <v>5</v>
      </c>
      <c r="I1030" t="s">
        <v>15</v>
      </c>
      <c r="J1030" t="s">
        <v>23</v>
      </c>
      <c r="K1030" t="s">
        <v>24</v>
      </c>
      <c r="L1030" t="s">
        <v>13</v>
      </c>
      <c r="M1030">
        <v>1</v>
      </c>
    </row>
    <row r="1031" spans="1:13" x14ac:dyDescent="0.3">
      <c r="A1031">
        <v>1449</v>
      </c>
      <c r="B1031" t="s">
        <v>1058</v>
      </c>
      <c r="C1031">
        <v>40</v>
      </c>
      <c r="D1031" t="s">
        <v>12</v>
      </c>
      <c r="E1031" t="s">
        <v>20</v>
      </c>
      <c r="F1031">
        <v>0</v>
      </c>
      <c r="G1031" t="s">
        <v>46</v>
      </c>
      <c r="H1031">
        <v>9</v>
      </c>
      <c r="I1031" t="s">
        <v>22</v>
      </c>
      <c r="J1031" t="s">
        <v>23</v>
      </c>
      <c r="K1031" t="s">
        <v>34</v>
      </c>
      <c r="L1031" t="s">
        <v>20</v>
      </c>
      <c r="M1031">
        <v>0</v>
      </c>
    </row>
    <row r="1032" spans="1:13" x14ac:dyDescent="0.3">
      <c r="A1032">
        <v>1453</v>
      </c>
      <c r="B1032" t="s">
        <v>1059</v>
      </c>
      <c r="C1032">
        <v>31</v>
      </c>
      <c r="D1032" t="s">
        <v>27</v>
      </c>
      <c r="E1032" t="s">
        <v>20</v>
      </c>
      <c r="F1032">
        <v>0</v>
      </c>
      <c r="G1032" t="s">
        <v>14</v>
      </c>
      <c r="H1032">
        <v>8</v>
      </c>
      <c r="I1032" t="s">
        <v>22</v>
      </c>
      <c r="J1032" t="s">
        <v>23</v>
      </c>
      <c r="K1032" t="s">
        <v>34</v>
      </c>
      <c r="L1032" t="s">
        <v>20</v>
      </c>
      <c r="M1032">
        <v>0</v>
      </c>
    </row>
    <row r="1033" spans="1:13" x14ac:dyDescent="0.3">
      <c r="A1033">
        <v>1457</v>
      </c>
      <c r="B1033" t="s">
        <v>1060</v>
      </c>
      <c r="C1033">
        <v>46</v>
      </c>
      <c r="D1033" t="s">
        <v>19</v>
      </c>
      <c r="E1033" t="s">
        <v>13</v>
      </c>
      <c r="F1033">
        <v>1</v>
      </c>
      <c r="G1033" t="s">
        <v>14</v>
      </c>
      <c r="H1033">
        <v>9</v>
      </c>
      <c r="I1033" t="s">
        <v>22</v>
      </c>
      <c r="J1033" t="s">
        <v>23</v>
      </c>
      <c r="K1033" t="s">
        <v>34</v>
      </c>
      <c r="L1033" t="s">
        <v>20</v>
      </c>
      <c r="M1033">
        <v>0</v>
      </c>
    </row>
    <row r="1034" spans="1:13" x14ac:dyDescent="0.3">
      <c r="A1034">
        <v>1458</v>
      </c>
      <c r="B1034" t="s">
        <v>1061</v>
      </c>
      <c r="C1034">
        <v>39</v>
      </c>
      <c r="D1034" t="s">
        <v>12</v>
      </c>
      <c r="E1034" t="s">
        <v>13</v>
      </c>
      <c r="F1034">
        <v>1</v>
      </c>
      <c r="G1034" t="s">
        <v>46</v>
      </c>
      <c r="H1034">
        <v>2</v>
      </c>
      <c r="I1034" t="s">
        <v>15</v>
      </c>
      <c r="J1034" t="s">
        <v>16</v>
      </c>
      <c r="K1034" t="s">
        <v>17</v>
      </c>
      <c r="L1034" t="s">
        <v>13</v>
      </c>
      <c r="M1034">
        <v>1</v>
      </c>
    </row>
    <row r="1035" spans="1:13" x14ac:dyDescent="0.3">
      <c r="A1035">
        <v>1459</v>
      </c>
      <c r="B1035" t="s">
        <v>1062</v>
      </c>
      <c r="C1035">
        <v>31</v>
      </c>
      <c r="D1035" t="s">
        <v>27</v>
      </c>
      <c r="E1035" t="s">
        <v>13</v>
      </c>
      <c r="F1035">
        <v>1</v>
      </c>
      <c r="G1035" t="s">
        <v>21</v>
      </c>
      <c r="H1035">
        <v>1</v>
      </c>
      <c r="I1035" t="s">
        <v>15</v>
      </c>
      <c r="J1035" t="s">
        <v>16</v>
      </c>
      <c r="K1035" t="s">
        <v>17</v>
      </c>
      <c r="L1035" t="s">
        <v>20</v>
      </c>
      <c r="M1035">
        <v>0</v>
      </c>
    </row>
    <row r="1036" spans="1:13" x14ac:dyDescent="0.3">
      <c r="A1036">
        <v>1460</v>
      </c>
      <c r="B1036" t="s">
        <v>1063</v>
      </c>
      <c r="C1036">
        <v>45</v>
      </c>
      <c r="D1036" t="s">
        <v>12</v>
      </c>
      <c r="E1036" t="s">
        <v>20</v>
      </c>
      <c r="F1036">
        <v>0</v>
      </c>
      <c r="G1036" t="s">
        <v>14</v>
      </c>
      <c r="H1036">
        <v>20</v>
      </c>
      <c r="I1036" t="s">
        <v>33</v>
      </c>
      <c r="J1036" t="s">
        <v>23</v>
      </c>
      <c r="K1036" t="s">
        <v>34</v>
      </c>
      <c r="L1036" t="s">
        <v>13</v>
      </c>
      <c r="M1036">
        <v>1</v>
      </c>
    </row>
    <row r="1037" spans="1:13" x14ac:dyDescent="0.3">
      <c r="A1037">
        <v>1461</v>
      </c>
      <c r="B1037" t="s">
        <v>1064</v>
      </c>
      <c r="C1037">
        <v>31</v>
      </c>
      <c r="D1037" t="s">
        <v>27</v>
      </c>
      <c r="E1037" t="s">
        <v>20</v>
      </c>
      <c r="F1037">
        <v>0</v>
      </c>
      <c r="G1037" t="s">
        <v>14</v>
      </c>
      <c r="H1037">
        <v>8</v>
      </c>
      <c r="I1037" t="s">
        <v>22</v>
      </c>
      <c r="J1037" t="s">
        <v>16</v>
      </c>
      <c r="K1037" t="s">
        <v>17</v>
      </c>
      <c r="L1037" t="s">
        <v>20</v>
      </c>
      <c r="M1037">
        <v>0</v>
      </c>
    </row>
    <row r="1038" spans="1:13" x14ac:dyDescent="0.3">
      <c r="A1038">
        <v>1464</v>
      </c>
      <c r="B1038" t="s">
        <v>1065</v>
      </c>
      <c r="C1038">
        <v>31</v>
      </c>
      <c r="D1038" t="s">
        <v>27</v>
      </c>
      <c r="E1038" t="s">
        <v>13</v>
      </c>
      <c r="F1038">
        <v>1</v>
      </c>
      <c r="G1038" t="s">
        <v>21</v>
      </c>
      <c r="H1038">
        <v>2</v>
      </c>
      <c r="I1038" t="s">
        <v>15</v>
      </c>
      <c r="J1038" t="s">
        <v>23</v>
      </c>
      <c r="K1038" t="s">
        <v>24</v>
      </c>
      <c r="L1038" t="s">
        <v>13</v>
      </c>
      <c r="M1038">
        <v>1</v>
      </c>
    </row>
    <row r="1039" spans="1:13" x14ac:dyDescent="0.3">
      <c r="A1039">
        <v>1465</v>
      </c>
      <c r="B1039" t="s">
        <v>1066</v>
      </c>
      <c r="C1039">
        <v>45</v>
      </c>
      <c r="D1039" t="s">
        <v>12</v>
      </c>
      <c r="E1039" t="s">
        <v>20</v>
      </c>
      <c r="F1039">
        <v>0</v>
      </c>
      <c r="G1039" t="s">
        <v>14</v>
      </c>
      <c r="H1039">
        <v>29</v>
      </c>
      <c r="I1039" t="s">
        <v>33</v>
      </c>
      <c r="J1039" t="s">
        <v>23</v>
      </c>
      <c r="K1039" t="s">
        <v>24</v>
      </c>
      <c r="L1039" t="s">
        <v>13</v>
      </c>
      <c r="M1039">
        <v>1</v>
      </c>
    </row>
    <row r="1040" spans="1:13" x14ac:dyDescent="0.3">
      <c r="A1040">
        <v>1466</v>
      </c>
      <c r="B1040" t="s">
        <v>1067</v>
      </c>
      <c r="C1040">
        <v>48</v>
      </c>
      <c r="D1040" t="s">
        <v>19</v>
      </c>
      <c r="E1040" t="s">
        <v>20</v>
      </c>
      <c r="F1040">
        <v>0</v>
      </c>
      <c r="G1040" t="s">
        <v>14</v>
      </c>
      <c r="H1040">
        <v>7</v>
      </c>
      <c r="I1040" t="s">
        <v>22</v>
      </c>
      <c r="J1040" t="s">
        <v>23</v>
      </c>
      <c r="K1040" t="s">
        <v>34</v>
      </c>
      <c r="L1040" t="s">
        <v>20</v>
      </c>
      <c r="M1040">
        <v>0</v>
      </c>
    </row>
    <row r="1041" spans="1:13" x14ac:dyDescent="0.3">
      <c r="A1041">
        <v>1467</v>
      </c>
      <c r="B1041" t="s">
        <v>1068</v>
      </c>
      <c r="C1041">
        <v>34</v>
      </c>
      <c r="D1041" t="s">
        <v>27</v>
      </c>
      <c r="E1041" t="s">
        <v>13</v>
      </c>
      <c r="F1041">
        <v>1</v>
      </c>
      <c r="G1041" t="s">
        <v>14</v>
      </c>
      <c r="H1041">
        <v>9</v>
      </c>
      <c r="I1041" t="s">
        <v>22</v>
      </c>
      <c r="J1041" t="s">
        <v>16</v>
      </c>
      <c r="K1041" t="s">
        <v>24</v>
      </c>
      <c r="L1041" t="s">
        <v>20</v>
      </c>
      <c r="M1041">
        <v>0</v>
      </c>
    </row>
    <row r="1042" spans="1:13" x14ac:dyDescent="0.3">
      <c r="A1042">
        <v>1468</v>
      </c>
      <c r="B1042" t="s">
        <v>1069</v>
      </c>
      <c r="C1042">
        <v>40</v>
      </c>
      <c r="D1042" t="s">
        <v>12</v>
      </c>
      <c r="E1042" t="s">
        <v>20</v>
      </c>
      <c r="F1042">
        <v>0</v>
      </c>
      <c r="G1042" t="s">
        <v>46</v>
      </c>
      <c r="H1042">
        <v>8</v>
      </c>
      <c r="I1042" t="s">
        <v>22</v>
      </c>
      <c r="J1042" t="s">
        <v>23</v>
      </c>
      <c r="K1042" t="s">
        <v>34</v>
      </c>
      <c r="L1042" t="s">
        <v>20</v>
      </c>
      <c r="M1042">
        <v>0</v>
      </c>
    </row>
    <row r="1043" spans="1:13" x14ac:dyDescent="0.3">
      <c r="A1043">
        <v>1469</v>
      </c>
      <c r="B1043" t="s">
        <v>1070</v>
      </c>
      <c r="C1043">
        <v>28</v>
      </c>
      <c r="D1043" t="s">
        <v>27</v>
      </c>
      <c r="E1043" t="s">
        <v>20</v>
      </c>
      <c r="F1043">
        <v>0</v>
      </c>
      <c r="G1043" t="s">
        <v>14</v>
      </c>
      <c r="H1043">
        <v>5</v>
      </c>
      <c r="I1043" t="s">
        <v>15</v>
      </c>
      <c r="J1043" t="s">
        <v>23</v>
      </c>
      <c r="K1043" t="s">
        <v>17</v>
      </c>
      <c r="L1043" t="s">
        <v>20</v>
      </c>
      <c r="M1043">
        <v>0</v>
      </c>
    </row>
    <row r="1044" spans="1:13" x14ac:dyDescent="0.3">
      <c r="A1044">
        <v>1471</v>
      </c>
      <c r="B1044" t="s">
        <v>1071</v>
      </c>
      <c r="C1044">
        <v>44</v>
      </c>
      <c r="D1044" t="s">
        <v>12</v>
      </c>
      <c r="E1044" t="s">
        <v>20</v>
      </c>
      <c r="F1044">
        <v>0</v>
      </c>
      <c r="G1044" t="s">
        <v>46</v>
      </c>
      <c r="H1044">
        <v>5</v>
      </c>
      <c r="I1044" t="s">
        <v>15</v>
      </c>
      <c r="J1044" t="s">
        <v>23</v>
      </c>
      <c r="K1044" t="s">
        <v>17</v>
      </c>
      <c r="L1044" t="s">
        <v>20</v>
      </c>
      <c r="M1044">
        <v>0</v>
      </c>
    </row>
    <row r="1045" spans="1:13" x14ac:dyDescent="0.3">
      <c r="A1045">
        <v>1472</v>
      </c>
      <c r="B1045" t="s">
        <v>1072</v>
      </c>
      <c r="C1045">
        <v>53</v>
      </c>
      <c r="D1045" t="s">
        <v>19</v>
      </c>
      <c r="E1045" t="s">
        <v>20</v>
      </c>
      <c r="F1045">
        <v>0</v>
      </c>
      <c r="G1045" t="s">
        <v>14</v>
      </c>
      <c r="H1045">
        <v>2</v>
      </c>
      <c r="I1045" t="s">
        <v>15</v>
      </c>
      <c r="J1045" t="s">
        <v>23</v>
      </c>
      <c r="K1045" t="s">
        <v>17</v>
      </c>
      <c r="L1045" t="s">
        <v>20</v>
      </c>
      <c r="M1045">
        <v>0</v>
      </c>
    </row>
    <row r="1046" spans="1:13" x14ac:dyDescent="0.3">
      <c r="A1046">
        <v>1473</v>
      </c>
      <c r="B1046" t="s">
        <v>1073</v>
      </c>
      <c r="C1046">
        <v>49</v>
      </c>
      <c r="D1046" t="s">
        <v>19</v>
      </c>
      <c r="E1046" t="s">
        <v>20</v>
      </c>
      <c r="F1046">
        <v>0</v>
      </c>
      <c r="G1046" t="s">
        <v>14</v>
      </c>
      <c r="H1046">
        <v>5</v>
      </c>
      <c r="I1046" t="s">
        <v>15</v>
      </c>
      <c r="J1046" t="s">
        <v>23</v>
      </c>
      <c r="K1046" t="s">
        <v>24</v>
      </c>
      <c r="L1046" t="s">
        <v>20</v>
      </c>
      <c r="M1046">
        <v>0</v>
      </c>
    </row>
    <row r="1047" spans="1:13" x14ac:dyDescent="0.3">
      <c r="A1047">
        <v>1474</v>
      </c>
      <c r="B1047" t="s">
        <v>1074</v>
      </c>
      <c r="C1047">
        <v>40</v>
      </c>
      <c r="D1047" t="s">
        <v>12</v>
      </c>
      <c r="E1047" t="s">
        <v>20</v>
      </c>
      <c r="F1047">
        <v>0</v>
      </c>
      <c r="G1047" t="s">
        <v>14</v>
      </c>
      <c r="H1047">
        <v>2</v>
      </c>
      <c r="I1047" t="s">
        <v>15</v>
      </c>
      <c r="J1047" t="s">
        <v>23</v>
      </c>
      <c r="K1047" t="s">
        <v>34</v>
      </c>
      <c r="L1047" t="s">
        <v>20</v>
      </c>
      <c r="M1047">
        <v>0</v>
      </c>
    </row>
    <row r="1048" spans="1:13" x14ac:dyDescent="0.3">
      <c r="A1048">
        <v>1475</v>
      </c>
      <c r="B1048" t="s">
        <v>1075</v>
      </c>
      <c r="C1048">
        <v>44</v>
      </c>
      <c r="D1048" t="s">
        <v>12</v>
      </c>
      <c r="E1048" t="s">
        <v>20</v>
      </c>
      <c r="F1048">
        <v>0</v>
      </c>
      <c r="G1048" t="s">
        <v>14</v>
      </c>
      <c r="H1048">
        <v>20</v>
      </c>
      <c r="I1048" t="s">
        <v>33</v>
      </c>
      <c r="J1048" t="s">
        <v>23</v>
      </c>
      <c r="K1048" t="s">
        <v>17</v>
      </c>
      <c r="L1048" t="s">
        <v>20</v>
      </c>
      <c r="M1048">
        <v>0</v>
      </c>
    </row>
    <row r="1049" spans="1:13" x14ac:dyDescent="0.3">
      <c r="A1049">
        <v>1477</v>
      </c>
      <c r="B1049" t="s">
        <v>1076</v>
      </c>
      <c r="C1049">
        <v>33</v>
      </c>
      <c r="D1049" t="s">
        <v>27</v>
      </c>
      <c r="E1049" t="s">
        <v>20</v>
      </c>
      <c r="F1049">
        <v>0</v>
      </c>
      <c r="G1049" t="s">
        <v>21</v>
      </c>
      <c r="H1049">
        <v>7</v>
      </c>
      <c r="I1049" t="s">
        <v>22</v>
      </c>
      <c r="J1049" t="s">
        <v>23</v>
      </c>
      <c r="K1049" t="s">
        <v>24</v>
      </c>
      <c r="L1049" t="s">
        <v>20</v>
      </c>
      <c r="M1049">
        <v>0</v>
      </c>
    </row>
    <row r="1050" spans="1:13" x14ac:dyDescent="0.3">
      <c r="A1050">
        <v>1478</v>
      </c>
      <c r="B1050" t="s">
        <v>1077</v>
      </c>
      <c r="C1050">
        <v>34</v>
      </c>
      <c r="D1050" t="s">
        <v>27</v>
      </c>
      <c r="E1050" t="s">
        <v>20</v>
      </c>
      <c r="F1050">
        <v>0</v>
      </c>
      <c r="G1050" t="s">
        <v>14</v>
      </c>
      <c r="H1050">
        <v>3</v>
      </c>
      <c r="I1050" t="s">
        <v>15</v>
      </c>
      <c r="J1050" t="s">
        <v>23</v>
      </c>
      <c r="K1050" t="s">
        <v>17</v>
      </c>
      <c r="L1050" t="s">
        <v>20</v>
      </c>
      <c r="M1050">
        <v>0</v>
      </c>
    </row>
    <row r="1051" spans="1:13" x14ac:dyDescent="0.3">
      <c r="A1051">
        <v>1479</v>
      </c>
      <c r="B1051" t="s">
        <v>1078</v>
      </c>
      <c r="C1051">
        <v>30</v>
      </c>
      <c r="D1051" t="s">
        <v>27</v>
      </c>
      <c r="E1051" t="s">
        <v>20</v>
      </c>
      <c r="F1051">
        <v>0</v>
      </c>
      <c r="G1051" t="s">
        <v>14</v>
      </c>
      <c r="H1051">
        <v>16</v>
      </c>
      <c r="I1051" t="s">
        <v>33</v>
      </c>
      <c r="J1051" t="s">
        <v>23</v>
      </c>
      <c r="K1051" t="s">
        <v>24</v>
      </c>
      <c r="L1051" t="s">
        <v>20</v>
      </c>
      <c r="M1051">
        <v>0</v>
      </c>
    </row>
    <row r="1052" spans="1:13" x14ac:dyDescent="0.3">
      <c r="A1052">
        <v>1480</v>
      </c>
      <c r="B1052" t="s">
        <v>1079</v>
      </c>
      <c r="C1052">
        <v>42</v>
      </c>
      <c r="D1052" t="s">
        <v>12</v>
      </c>
      <c r="E1052" t="s">
        <v>20</v>
      </c>
      <c r="F1052">
        <v>0</v>
      </c>
      <c r="G1052" t="s">
        <v>21</v>
      </c>
      <c r="H1052">
        <v>9</v>
      </c>
      <c r="I1052" t="s">
        <v>22</v>
      </c>
      <c r="J1052" t="s">
        <v>16</v>
      </c>
      <c r="K1052" t="s">
        <v>17</v>
      </c>
      <c r="L1052" t="s">
        <v>20</v>
      </c>
      <c r="M1052">
        <v>0</v>
      </c>
    </row>
    <row r="1053" spans="1:13" x14ac:dyDescent="0.3">
      <c r="A1053">
        <v>1481</v>
      </c>
      <c r="B1053" t="s">
        <v>1080</v>
      </c>
      <c r="C1053">
        <v>44</v>
      </c>
      <c r="D1053" t="s">
        <v>12</v>
      </c>
      <c r="E1053" t="s">
        <v>20</v>
      </c>
      <c r="F1053">
        <v>0</v>
      </c>
      <c r="G1053" t="s">
        <v>21</v>
      </c>
      <c r="H1053">
        <v>1</v>
      </c>
      <c r="I1053" t="s">
        <v>15</v>
      </c>
      <c r="J1053" t="s">
        <v>16</v>
      </c>
      <c r="K1053" t="s">
        <v>24</v>
      </c>
      <c r="L1053" t="s">
        <v>20</v>
      </c>
      <c r="M1053">
        <v>0</v>
      </c>
    </row>
    <row r="1054" spans="1:13" x14ac:dyDescent="0.3">
      <c r="A1054">
        <v>1482</v>
      </c>
      <c r="B1054" t="s">
        <v>1081</v>
      </c>
      <c r="C1054">
        <v>30</v>
      </c>
      <c r="D1054" t="s">
        <v>27</v>
      </c>
      <c r="E1054" t="s">
        <v>20</v>
      </c>
      <c r="F1054">
        <v>0</v>
      </c>
      <c r="G1054" t="s">
        <v>46</v>
      </c>
      <c r="H1054">
        <v>7</v>
      </c>
      <c r="I1054" t="s">
        <v>22</v>
      </c>
      <c r="J1054" t="s">
        <v>23</v>
      </c>
      <c r="K1054" t="s">
        <v>34</v>
      </c>
      <c r="L1054" t="s">
        <v>20</v>
      </c>
      <c r="M1054">
        <v>0</v>
      </c>
    </row>
    <row r="1055" spans="1:13" x14ac:dyDescent="0.3">
      <c r="A1055">
        <v>1483</v>
      </c>
      <c r="B1055" t="s">
        <v>1082</v>
      </c>
      <c r="C1055">
        <v>57</v>
      </c>
      <c r="D1055" t="s">
        <v>31</v>
      </c>
      <c r="E1055" t="s">
        <v>20</v>
      </c>
      <c r="F1055">
        <v>0</v>
      </c>
      <c r="G1055" t="s">
        <v>14</v>
      </c>
      <c r="H1055">
        <v>1</v>
      </c>
      <c r="I1055" t="s">
        <v>15</v>
      </c>
      <c r="J1055" t="s">
        <v>23</v>
      </c>
      <c r="K1055" t="s">
        <v>24</v>
      </c>
      <c r="L1055" t="s">
        <v>20</v>
      </c>
      <c r="M1055">
        <v>0</v>
      </c>
    </row>
    <row r="1056" spans="1:13" x14ac:dyDescent="0.3">
      <c r="A1056">
        <v>1484</v>
      </c>
      <c r="B1056" t="s">
        <v>1083</v>
      </c>
      <c r="C1056">
        <v>49</v>
      </c>
      <c r="D1056" t="s">
        <v>19</v>
      </c>
      <c r="E1056" t="s">
        <v>20</v>
      </c>
      <c r="F1056">
        <v>0</v>
      </c>
      <c r="G1056" t="s">
        <v>14</v>
      </c>
      <c r="H1056">
        <v>7</v>
      </c>
      <c r="I1056" t="s">
        <v>22</v>
      </c>
      <c r="J1056" t="s">
        <v>23</v>
      </c>
      <c r="K1056" t="s">
        <v>34</v>
      </c>
      <c r="L1056" t="s">
        <v>20</v>
      </c>
      <c r="M1056">
        <v>0</v>
      </c>
    </row>
    <row r="1057" spans="1:13" x14ac:dyDescent="0.3">
      <c r="A1057">
        <v>1485</v>
      </c>
      <c r="B1057" t="s">
        <v>1084</v>
      </c>
      <c r="C1057">
        <v>34</v>
      </c>
      <c r="D1057" t="s">
        <v>27</v>
      </c>
      <c r="E1057" t="s">
        <v>20</v>
      </c>
      <c r="F1057">
        <v>0</v>
      </c>
      <c r="G1057" t="s">
        <v>21</v>
      </c>
      <c r="H1057">
        <v>15</v>
      </c>
      <c r="I1057" t="s">
        <v>22</v>
      </c>
      <c r="J1057" t="s">
        <v>23</v>
      </c>
      <c r="K1057" t="s">
        <v>34</v>
      </c>
      <c r="L1057" t="s">
        <v>20</v>
      </c>
      <c r="M1057">
        <v>0</v>
      </c>
    </row>
    <row r="1058" spans="1:13" x14ac:dyDescent="0.3">
      <c r="A1058">
        <v>1486</v>
      </c>
      <c r="B1058" t="s">
        <v>1085</v>
      </c>
      <c r="C1058">
        <v>28</v>
      </c>
      <c r="D1058" t="s">
        <v>27</v>
      </c>
      <c r="E1058" t="s">
        <v>13</v>
      </c>
      <c r="F1058">
        <v>1</v>
      </c>
      <c r="G1058" t="s">
        <v>21</v>
      </c>
      <c r="H1058">
        <v>1</v>
      </c>
      <c r="I1058" t="s">
        <v>15</v>
      </c>
      <c r="J1058" t="s">
        <v>23</v>
      </c>
      <c r="K1058" t="s">
        <v>24</v>
      </c>
      <c r="L1058" t="s">
        <v>20</v>
      </c>
      <c r="M1058">
        <v>0</v>
      </c>
    </row>
    <row r="1059" spans="1:13" x14ac:dyDescent="0.3">
      <c r="A1059">
        <v>1487</v>
      </c>
      <c r="B1059" t="s">
        <v>1086</v>
      </c>
      <c r="C1059">
        <v>29</v>
      </c>
      <c r="D1059" t="s">
        <v>27</v>
      </c>
      <c r="E1059" t="s">
        <v>13</v>
      </c>
      <c r="F1059">
        <v>1</v>
      </c>
      <c r="G1059" t="s">
        <v>21</v>
      </c>
      <c r="H1059">
        <v>13</v>
      </c>
      <c r="I1059" t="s">
        <v>22</v>
      </c>
      <c r="J1059" t="s">
        <v>16</v>
      </c>
      <c r="K1059" t="s">
        <v>17</v>
      </c>
      <c r="L1059" t="s">
        <v>20</v>
      </c>
      <c r="M1059">
        <v>0</v>
      </c>
    </row>
    <row r="1060" spans="1:13" x14ac:dyDescent="0.3">
      <c r="A1060">
        <v>1489</v>
      </c>
      <c r="B1060" t="s">
        <v>1087</v>
      </c>
      <c r="C1060">
        <v>34</v>
      </c>
      <c r="D1060" t="s">
        <v>27</v>
      </c>
      <c r="E1060" t="s">
        <v>13</v>
      </c>
      <c r="F1060">
        <v>1</v>
      </c>
      <c r="G1060" t="s">
        <v>14</v>
      </c>
      <c r="H1060">
        <v>24</v>
      </c>
      <c r="I1060" t="s">
        <v>33</v>
      </c>
      <c r="J1060" t="s">
        <v>16</v>
      </c>
      <c r="K1060" t="s">
        <v>17</v>
      </c>
      <c r="L1060" t="s">
        <v>13</v>
      </c>
      <c r="M1060">
        <v>1</v>
      </c>
    </row>
    <row r="1061" spans="1:13" x14ac:dyDescent="0.3">
      <c r="A1061">
        <v>1492</v>
      </c>
      <c r="B1061" t="s">
        <v>1088</v>
      </c>
      <c r="C1061">
        <v>35</v>
      </c>
      <c r="D1061" t="s">
        <v>27</v>
      </c>
      <c r="E1061" t="s">
        <v>20</v>
      </c>
      <c r="F1061">
        <v>0</v>
      </c>
      <c r="G1061" t="s">
        <v>14</v>
      </c>
      <c r="H1061">
        <v>7</v>
      </c>
      <c r="I1061" t="s">
        <v>22</v>
      </c>
      <c r="J1061" t="s">
        <v>23</v>
      </c>
      <c r="K1061" t="s">
        <v>24</v>
      </c>
      <c r="L1061" t="s">
        <v>20</v>
      </c>
      <c r="M1061">
        <v>0</v>
      </c>
    </row>
    <row r="1062" spans="1:13" x14ac:dyDescent="0.3">
      <c r="A1062">
        <v>1494</v>
      </c>
      <c r="B1062" t="s">
        <v>1089</v>
      </c>
      <c r="C1062">
        <v>24</v>
      </c>
      <c r="D1062" t="s">
        <v>45</v>
      </c>
      <c r="E1062" t="s">
        <v>13</v>
      </c>
      <c r="F1062">
        <v>1</v>
      </c>
      <c r="G1062" t="s">
        <v>21</v>
      </c>
      <c r="H1062">
        <v>9</v>
      </c>
      <c r="I1062" t="s">
        <v>22</v>
      </c>
      <c r="J1062" t="s">
        <v>23</v>
      </c>
      <c r="K1062" t="s">
        <v>17</v>
      </c>
      <c r="L1062" t="s">
        <v>13</v>
      </c>
      <c r="M1062">
        <v>1</v>
      </c>
    </row>
    <row r="1063" spans="1:13" x14ac:dyDescent="0.3">
      <c r="A1063">
        <v>1495</v>
      </c>
      <c r="B1063" t="s">
        <v>1090</v>
      </c>
      <c r="C1063">
        <v>24</v>
      </c>
      <c r="D1063" t="s">
        <v>45</v>
      </c>
      <c r="E1063" t="s">
        <v>20</v>
      </c>
      <c r="F1063">
        <v>0</v>
      </c>
      <c r="G1063" t="s">
        <v>46</v>
      </c>
      <c r="H1063">
        <v>13</v>
      </c>
      <c r="I1063" t="s">
        <v>22</v>
      </c>
      <c r="J1063" t="s">
        <v>16</v>
      </c>
      <c r="K1063" t="s">
        <v>24</v>
      </c>
      <c r="L1063" t="s">
        <v>20</v>
      </c>
      <c r="M1063">
        <v>0</v>
      </c>
    </row>
    <row r="1064" spans="1:13" x14ac:dyDescent="0.3">
      <c r="A1064">
        <v>1496</v>
      </c>
      <c r="B1064" t="s">
        <v>1091</v>
      </c>
      <c r="C1064">
        <v>44</v>
      </c>
      <c r="D1064" t="s">
        <v>12</v>
      </c>
      <c r="E1064" t="s">
        <v>20</v>
      </c>
      <c r="F1064">
        <v>0</v>
      </c>
      <c r="G1064" t="s">
        <v>21</v>
      </c>
      <c r="H1064">
        <v>2</v>
      </c>
      <c r="I1064" t="s">
        <v>15</v>
      </c>
      <c r="J1064" t="s">
        <v>23</v>
      </c>
      <c r="K1064" t="s">
        <v>17</v>
      </c>
      <c r="L1064" t="s">
        <v>13</v>
      </c>
      <c r="M1064">
        <v>1</v>
      </c>
    </row>
    <row r="1065" spans="1:13" x14ac:dyDescent="0.3">
      <c r="A1065">
        <v>1497</v>
      </c>
      <c r="B1065" t="s">
        <v>1092</v>
      </c>
      <c r="C1065">
        <v>29</v>
      </c>
      <c r="D1065" t="s">
        <v>27</v>
      </c>
      <c r="E1065" t="s">
        <v>20</v>
      </c>
      <c r="F1065">
        <v>0</v>
      </c>
      <c r="G1065" t="s">
        <v>14</v>
      </c>
      <c r="H1065">
        <v>19</v>
      </c>
      <c r="I1065" t="s">
        <v>33</v>
      </c>
      <c r="J1065" t="s">
        <v>23</v>
      </c>
      <c r="K1065" t="s">
        <v>34</v>
      </c>
      <c r="L1065" t="s">
        <v>20</v>
      </c>
      <c r="M1065">
        <v>0</v>
      </c>
    </row>
    <row r="1066" spans="1:13" x14ac:dyDescent="0.3">
      <c r="A1066">
        <v>1499</v>
      </c>
      <c r="B1066" t="s">
        <v>1093</v>
      </c>
      <c r="C1066">
        <v>30</v>
      </c>
      <c r="D1066" t="s">
        <v>27</v>
      </c>
      <c r="E1066" t="s">
        <v>20</v>
      </c>
      <c r="F1066">
        <v>0</v>
      </c>
      <c r="G1066" t="s">
        <v>14</v>
      </c>
      <c r="H1066">
        <v>1</v>
      </c>
      <c r="I1066" t="s">
        <v>15</v>
      </c>
      <c r="J1066" t="s">
        <v>23</v>
      </c>
      <c r="K1066" t="s">
        <v>34</v>
      </c>
      <c r="L1066" t="s">
        <v>20</v>
      </c>
      <c r="M1066">
        <v>0</v>
      </c>
    </row>
    <row r="1067" spans="1:13" x14ac:dyDescent="0.3">
      <c r="A1067">
        <v>1501</v>
      </c>
      <c r="B1067" t="s">
        <v>1094</v>
      </c>
      <c r="C1067">
        <v>55</v>
      </c>
      <c r="D1067" t="s">
        <v>19</v>
      </c>
      <c r="E1067" t="s">
        <v>20</v>
      </c>
      <c r="F1067">
        <v>0</v>
      </c>
      <c r="G1067" t="s">
        <v>14</v>
      </c>
      <c r="H1067">
        <v>4</v>
      </c>
      <c r="I1067" t="s">
        <v>15</v>
      </c>
      <c r="J1067" t="s">
        <v>23</v>
      </c>
      <c r="K1067" t="s">
        <v>24</v>
      </c>
      <c r="L1067" t="s">
        <v>13</v>
      </c>
      <c r="M1067">
        <v>1</v>
      </c>
    </row>
    <row r="1068" spans="1:13" x14ac:dyDescent="0.3">
      <c r="A1068">
        <v>1502</v>
      </c>
      <c r="B1068" t="s">
        <v>1095</v>
      </c>
      <c r="C1068">
        <v>33</v>
      </c>
      <c r="D1068" t="s">
        <v>27</v>
      </c>
      <c r="E1068" t="s">
        <v>20</v>
      </c>
      <c r="F1068">
        <v>0</v>
      </c>
      <c r="G1068" t="s">
        <v>14</v>
      </c>
      <c r="H1068">
        <v>4</v>
      </c>
      <c r="I1068" t="s">
        <v>15</v>
      </c>
      <c r="J1068" t="s">
        <v>16</v>
      </c>
      <c r="K1068" t="s">
        <v>24</v>
      </c>
      <c r="L1068" t="s">
        <v>20</v>
      </c>
      <c r="M1068">
        <v>0</v>
      </c>
    </row>
    <row r="1069" spans="1:13" x14ac:dyDescent="0.3">
      <c r="A1069">
        <v>1503</v>
      </c>
      <c r="B1069" t="s">
        <v>1096</v>
      </c>
      <c r="C1069">
        <v>47</v>
      </c>
      <c r="D1069" t="s">
        <v>19</v>
      </c>
      <c r="E1069" t="s">
        <v>20</v>
      </c>
      <c r="F1069">
        <v>0</v>
      </c>
      <c r="G1069" t="s">
        <v>14</v>
      </c>
      <c r="H1069">
        <v>14</v>
      </c>
      <c r="I1069" t="s">
        <v>22</v>
      </c>
      <c r="J1069" t="s">
        <v>16</v>
      </c>
      <c r="K1069" t="s">
        <v>24</v>
      </c>
      <c r="L1069" t="s">
        <v>13</v>
      </c>
      <c r="M1069">
        <v>1</v>
      </c>
    </row>
    <row r="1070" spans="1:13" x14ac:dyDescent="0.3">
      <c r="A1070">
        <v>1504</v>
      </c>
      <c r="B1070" t="s">
        <v>1097</v>
      </c>
      <c r="C1070">
        <v>28</v>
      </c>
      <c r="D1070" t="s">
        <v>27</v>
      </c>
      <c r="E1070" t="s">
        <v>13</v>
      </c>
      <c r="F1070">
        <v>1</v>
      </c>
      <c r="G1070" t="s">
        <v>21</v>
      </c>
      <c r="H1070">
        <v>2</v>
      </c>
      <c r="I1070" t="s">
        <v>15</v>
      </c>
      <c r="J1070" t="s">
        <v>23</v>
      </c>
      <c r="K1070" t="s">
        <v>17</v>
      </c>
      <c r="L1070" t="s">
        <v>20</v>
      </c>
      <c r="M1070">
        <v>0</v>
      </c>
    </row>
    <row r="1071" spans="1:13" x14ac:dyDescent="0.3">
      <c r="A1071">
        <v>1506</v>
      </c>
      <c r="B1071" t="s">
        <v>1098</v>
      </c>
      <c r="C1071">
        <v>28</v>
      </c>
      <c r="D1071" t="s">
        <v>27</v>
      </c>
      <c r="E1071" t="s">
        <v>20</v>
      </c>
      <c r="F1071">
        <v>0</v>
      </c>
      <c r="G1071" t="s">
        <v>14</v>
      </c>
      <c r="H1071">
        <v>1</v>
      </c>
      <c r="I1071" t="s">
        <v>15</v>
      </c>
      <c r="J1071" t="s">
        <v>23</v>
      </c>
      <c r="K1071" t="s">
        <v>34</v>
      </c>
      <c r="L1071" t="s">
        <v>20</v>
      </c>
      <c r="M1071">
        <v>0</v>
      </c>
    </row>
    <row r="1072" spans="1:13" x14ac:dyDescent="0.3">
      <c r="A1072">
        <v>1507</v>
      </c>
      <c r="B1072" t="s">
        <v>1099</v>
      </c>
      <c r="C1072">
        <v>28</v>
      </c>
      <c r="D1072" t="s">
        <v>27</v>
      </c>
      <c r="E1072" t="s">
        <v>20</v>
      </c>
      <c r="F1072">
        <v>0</v>
      </c>
      <c r="G1072" t="s">
        <v>21</v>
      </c>
      <c r="H1072">
        <v>7</v>
      </c>
      <c r="I1072" t="s">
        <v>22</v>
      </c>
      <c r="J1072" t="s">
        <v>23</v>
      </c>
      <c r="K1072" t="s">
        <v>17</v>
      </c>
      <c r="L1072" t="s">
        <v>20</v>
      </c>
      <c r="M1072">
        <v>0</v>
      </c>
    </row>
    <row r="1073" spans="1:13" x14ac:dyDescent="0.3">
      <c r="A1073">
        <v>1509</v>
      </c>
      <c r="B1073" t="s">
        <v>1100</v>
      </c>
      <c r="C1073">
        <v>49</v>
      </c>
      <c r="D1073" t="s">
        <v>19</v>
      </c>
      <c r="E1073" t="s">
        <v>20</v>
      </c>
      <c r="F1073">
        <v>0</v>
      </c>
      <c r="G1073" t="s">
        <v>14</v>
      </c>
      <c r="H1073">
        <v>3</v>
      </c>
      <c r="I1073" t="s">
        <v>15</v>
      </c>
      <c r="J1073" t="s">
        <v>16</v>
      </c>
      <c r="K1073" t="s">
        <v>24</v>
      </c>
      <c r="L1073" t="s">
        <v>20</v>
      </c>
      <c r="M1073">
        <v>0</v>
      </c>
    </row>
    <row r="1074" spans="1:13" x14ac:dyDescent="0.3">
      <c r="A1074">
        <v>1513</v>
      </c>
      <c r="B1074" t="s">
        <v>1101</v>
      </c>
      <c r="C1074">
        <v>29</v>
      </c>
      <c r="D1074" t="s">
        <v>27</v>
      </c>
      <c r="E1074" t="s">
        <v>20</v>
      </c>
      <c r="F1074">
        <v>0</v>
      </c>
      <c r="G1074" t="s">
        <v>21</v>
      </c>
      <c r="H1074">
        <v>2</v>
      </c>
      <c r="I1074" t="s">
        <v>15</v>
      </c>
      <c r="J1074" t="s">
        <v>16</v>
      </c>
      <c r="K1074" t="s">
        <v>24</v>
      </c>
      <c r="L1074" t="s">
        <v>20</v>
      </c>
      <c r="M1074">
        <v>0</v>
      </c>
    </row>
    <row r="1075" spans="1:13" x14ac:dyDescent="0.3">
      <c r="A1075">
        <v>1514</v>
      </c>
      <c r="B1075" t="s">
        <v>1102</v>
      </c>
      <c r="C1075">
        <v>28</v>
      </c>
      <c r="D1075" t="s">
        <v>27</v>
      </c>
      <c r="E1075" t="s">
        <v>20</v>
      </c>
      <c r="F1075">
        <v>0</v>
      </c>
      <c r="G1075" t="s">
        <v>14</v>
      </c>
      <c r="H1075">
        <v>29</v>
      </c>
      <c r="I1075" t="s">
        <v>33</v>
      </c>
      <c r="J1075" t="s">
        <v>23</v>
      </c>
      <c r="K1075" t="s">
        <v>24</v>
      </c>
      <c r="L1075" t="s">
        <v>20</v>
      </c>
      <c r="M1075">
        <v>0</v>
      </c>
    </row>
    <row r="1076" spans="1:13" x14ac:dyDescent="0.3">
      <c r="A1076">
        <v>1515</v>
      </c>
      <c r="B1076" t="s">
        <v>1103</v>
      </c>
      <c r="C1076">
        <v>33</v>
      </c>
      <c r="D1076" t="s">
        <v>27</v>
      </c>
      <c r="E1076" t="s">
        <v>20</v>
      </c>
      <c r="F1076">
        <v>0</v>
      </c>
      <c r="G1076" t="s">
        <v>14</v>
      </c>
      <c r="H1076">
        <v>8</v>
      </c>
      <c r="I1076" t="s">
        <v>22</v>
      </c>
      <c r="J1076" t="s">
        <v>23</v>
      </c>
      <c r="K1076" t="s">
        <v>17</v>
      </c>
      <c r="L1076" t="s">
        <v>13</v>
      </c>
      <c r="M1076">
        <v>1</v>
      </c>
    </row>
    <row r="1077" spans="1:13" x14ac:dyDescent="0.3">
      <c r="A1077">
        <v>1516</v>
      </c>
      <c r="B1077" t="s">
        <v>1104</v>
      </c>
      <c r="C1077">
        <v>32</v>
      </c>
      <c r="D1077" t="s">
        <v>27</v>
      </c>
      <c r="E1077" t="s">
        <v>20</v>
      </c>
      <c r="F1077">
        <v>0</v>
      </c>
      <c r="G1077" t="s">
        <v>14</v>
      </c>
      <c r="H1077">
        <v>10</v>
      </c>
      <c r="I1077" t="s">
        <v>22</v>
      </c>
      <c r="J1077" t="s">
        <v>23</v>
      </c>
      <c r="K1077" t="s">
        <v>17</v>
      </c>
      <c r="L1077" t="s">
        <v>20</v>
      </c>
      <c r="M1077">
        <v>0</v>
      </c>
    </row>
    <row r="1078" spans="1:13" x14ac:dyDescent="0.3">
      <c r="A1078">
        <v>1520</v>
      </c>
      <c r="B1078" t="s">
        <v>1105</v>
      </c>
      <c r="C1078">
        <v>54</v>
      </c>
      <c r="D1078" t="s">
        <v>19</v>
      </c>
      <c r="E1078" t="s">
        <v>20</v>
      </c>
      <c r="F1078">
        <v>0</v>
      </c>
      <c r="G1078" t="s">
        <v>21</v>
      </c>
      <c r="H1078">
        <v>11</v>
      </c>
      <c r="I1078" t="s">
        <v>22</v>
      </c>
      <c r="J1078" t="s">
        <v>16</v>
      </c>
      <c r="K1078" t="s">
        <v>34</v>
      </c>
      <c r="L1078" t="s">
        <v>20</v>
      </c>
      <c r="M1078">
        <v>0</v>
      </c>
    </row>
    <row r="1079" spans="1:13" x14ac:dyDescent="0.3">
      <c r="A1079">
        <v>1522</v>
      </c>
      <c r="B1079" t="s">
        <v>1106</v>
      </c>
      <c r="C1079">
        <v>29</v>
      </c>
      <c r="D1079" t="s">
        <v>27</v>
      </c>
      <c r="E1079" t="s">
        <v>13</v>
      </c>
      <c r="F1079">
        <v>1</v>
      </c>
      <c r="G1079" t="s">
        <v>14</v>
      </c>
      <c r="H1079">
        <v>1</v>
      </c>
      <c r="I1079" t="s">
        <v>15</v>
      </c>
      <c r="J1079" t="s">
        <v>23</v>
      </c>
      <c r="K1079" t="s">
        <v>17</v>
      </c>
      <c r="L1079" t="s">
        <v>20</v>
      </c>
      <c r="M1079">
        <v>0</v>
      </c>
    </row>
    <row r="1080" spans="1:13" x14ac:dyDescent="0.3">
      <c r="A1080">
        <v>1523</v>
      </c>
      <c r="B1080" t="s">
        <v>1107</v>
      </c>
      <c r="C1080">
        <v>44</v>
      </c>
      <c r="D1080" t="s">
        <v>12</v>
      </c>
      <c r="E1080" t="s">
        <v>20</v>
      </c>
      <c r="F1080">
        <v>0</v>
      </c>
      <c r="G1080" t="s">
        <v>14</v>
      </c>
      <c r="H1080">
        <v>28</v>
      </c>
      <c r="I1080" t="s">
        <v>33</v>
      </c>
      <c r="J1080" t="s">
        <v>23</v>
      </c>
      <c r="K1080" t="s">
        <v>24</v>
      </c>
      <c r="L1080" t="s">
        <v>20</v>
      </c>
      <c r="M1080">
        <v>0</v>
      </c>
    </row>
    <row r="1081" spans="1:13" x14ac:dyDescent="0.3">
      <c r="A1081">
        <v>1525</v>
      </c>
      <c r="B1081" t="s">
        <v>1108</v>
      </c>
      <c r="C1081">
        <v>39</v>
      </c>
      <c r="D1081" t="s">
        <v>12</v>
      </c>
      <c r="E1081" t="s">
        <v>20</v>
      </c>
      <c r="F1081">
        <v>0</v>
      </c>
      <c r="G1081" t="s">
        <v>14</v>
      </c>
      <c r="H1081">
        <v>6</v>
      </c>
      <c r="I1081" t="s">
        <v>22</v>
      </c>
      <c r="J1081" t="s">
        <v>16</v>
      </c>
      <c r="K1081" t="s">
        <v>17</v>
      </c>
      <c r="L1081" t="s">
        <v>20</v>
      </c>
      <c r="M1081">
        <v>0</v>
      </c>
    </row>
    <row r="1082" spans="1:13" x14ac:dyDescent="0.3">
      <c r="A1082">
        <v>1527</v>
      </c>
      <c r="B1082" t="s">
        <v>1109</v>
      </c>
      <c r="C1082">
        <v>46</v>
      </c>
      <c r="D1082" t="s">
        <v>19</v>
      </c>
      <c r="E1082" t="s">
        <v>20</v>
      </c>
      <c r="F1082">
        <v>0</v>
      </c>
      <c r="G1082" t="s">
        <v>14</v>
      </c>
      <c r="H1082">
        <v>3</v>
      </c>
      <c r="I1082" t="s">
        <v>15</v>
      </c>
      <c r="J1082" t="s">
        <v>16</v>
      </c>
      <c r="K1082" t="s">
        <v>24</v>
      </c>
      <c r="L1082" t="s">
        <v>20</v>
      </c>
      <c r="M1082">
        <v>0</v>
      </c>
    </row>
    <row r="1083" spans="1:13" x14ac:dyDescent="0.3">
      <c r="A1083">
        <v>1529</v>
      </c>
      <c r="B1083" t="s">
        <v>1110</v>
      </c>
      <c r="C1083">
        <v>35</v>
      </c>
      <c r="D1083" t="s">
        <v>27</v>
      </c>
      <c r="E1083" t="s">
        <v>20</v>
      </c>
      <c r="F1083">
        <v>0</v>
      </c>
      <c r="G1083" t="s">
        <v>14</v>
      </c>
      <c r="H1083">
        <v>16</v>
      </c>
      <c r="I1083" t="s">
        <v>33</v>
      </c>
      <c r="J1083" t="s">
        <v>16</v>
      </c>
      <c r="K1083" t="s">
        <v>17</v>
      </c>
      <c r="L1083" t="s">
        <v>20</v>
      </c>
      <c r="M1083">
        <v>0</v>
      </c>
    </row>
    <row r="1084" spans="1:13" x14ac:dyDescent="0.3">
      <c r="A1084">
        <v>1533</v>
      </c>
      <c r="B1084" t="s">
        <v>1111</v>
      </c>
      <c r="C1084">
        <v>23</v>
      </c>
      <c r="D1084" t="s">
        <v>45</v>
      </c>
      <c r="E1084" t="s">
        <v>20</v>
      </c>
      <c r="F1084">
        <v>0</v>
      </c>
      <c r="G1084" t="s">
        <v>14</v>
      </c>
      <c r="H1084">
        <v>20</v>
      </c>
      <c r="I1084" t="s">
        <v>33</v>
      </c>
      <c r="J1084" t="s">
        <v>23</v>
      </c>
      <c r="K1084" t="s">
        <v>17</v>
      </c>
      <c r="L1084" t="s">
        <v>20</v>
      </c>
      <c r="M1084">
        <v>0</v>
      </c>
    </row>
    <row r="1085" spans="1:13" x14ac:dyDescent="0.3">
      <c r="A1085">
        <v>1534</v>
      </c>
      <c r="B1085" t="s">
        <v>1112</v>
      </c>
      <c r="C1085">
        <v>40</v>
      </c>
      <c r="D1085" t="s">
        <v>12</v>
      </c>
      <c r="E1085" t="s">
        <v>13</v>
      </c>
      <c r="F1085">
        <v>1</v>
      </c>
      <c r="G1085" t="s">
        <v>14</v>
      </c>
      <c r="H1085">
        <v>9</v>
      </c>
      <c r="I1085" t="s">
        <v>22</v>
      </c>
      <c r="J1085" t="s">
        <v>23</v>
      </c>
      <c r="K1085" t="s">
        <v>17</v>
      </c>
      <c r="L1085" t="s">
        <v>20</v>
      </c>
      <c r="M1085">
        <v>0</v>
      </c>
    </row>
    <row r="1086" spans="1:13" x14ac:dyDescent="0.3">
      <c r="A1086">
        <v>1535</v>
      </c>
      <c r="B1086" t="s">
        <v>1113</v>
      </c>
      <c r="C1086">
        <v>34</v>
      </c>
      <c r="D1086" t="s">
        <v>27</v>
      </c>
      <c r="E1086" t="s">
        <v>20</v>
      </c>
      <c r="F1086">
        <v>0</v>
      </c>
      <c r="G1086" t="s">
        <v>14</v>
      </c>
      <c r="H1086">
        <v>1</v>
      </c>
      <c r="I1086" t="s">
        <v>15</v>
      </c>
      <c r="J1086" t="s">
        <v>23</v>
      </c>
      <c r="K1086" t="s">
        <v>24</v>
      </c>
      <c r="L1086" t="s">
        <v>13</v>
      </c>
      <c r="M1086">
        <v>1</v>
      </c>
    </row>
    <row r="1087" spans="1:13" x14ac:dyDescent="0.3">
      <c r="A1087">
        <v>1537</v>
      </c>
      <c r="B1087" t="s">
        <v>1114</v>
      </c>
      <c r="C1087">
        <v>31</v>
      </c>
      <c r="D1087" t="s">
        <v>27</v>
      </c>
      <c r="E1087" t="s">
        <v>13</v>
      </c>
      <c r="F1087">
        <v>1</v>
      </c>
      <c r="G1087" t="s">
        <v>21</v>
      </c>
      <c r="H1087">
        <v>3</v>
      </c>
      <c r="I1087" t="s">
        <v>15</v>
      </c>
      <c r="J1087" t="s">
        <v>16</v>
      </c>
      <c r="K1087" t="s">
        <v>17</v>
      </c>
      <c r="L1087" t="s">
        <v>20</v>
      </c>
      <c r="M1087">
        <v>0</v>
      </c>
    </row>
    <row r="1088" spans="1:13" x14ac:dyDescent="0.3">
      <c r="A1088">
        <v>1539</v>
      </c>
      <c r="B1088" t="s">
        <v>1115</v>
      </c>
      <c r="C1088">
        <v>50</v>
      </c>
      <c r="D1088" t="s">
        <v>19</v>
      </c>
      <c r="E1088" t="s">
        <v>20</v>
      </c>
      <c r="F1088">
        <v>0</v>
      </c>
      <c r="G1088" t="s">
        <v>21</v>
      </c>
      <c r="H1088">
        <v>22</v>
      </c>
      <c r="I1088" t="s">
        <v>33</v>
      </c>
      <c r="J1088" t="s">
        <v>23</v>
      </c>
      <c r="K1088" t="s">
        <v>17</v>
      </c>
      <c r="L1088" t="s">
        <v>13</v>
      </c>
      <c r="M1088">
        <v>1</v>
      </c>
    </row>
    <row r="1089" spans="1:13" x14ac:dyDescent="0.3">
      <c r="A1089">
        <v>1541</v>
      </c>
      <c r="B1089" t="s">
        <v>1116</v>
      </c>
      <c r="C1089">
        <v>34</v>
      </c>
      <c r="D1089" t="s">
        <v>27</v>
      </c>
      <c r="E1089" t="s">
        <v>20</v>
      </c>
      <c r="F1089">
        <v>0</v>
      </c>
      <c r="G1089" t="s">
        <v>14</v>
      </c>
      <c r="H1089">
        <v>7</v>
      </c>
      <c r="I1089" t="s">
        <v>22</v>
      </c>
      <c r="J1089" t="s">
        <v>23</v>
      </c>
      <c r="K1089" t="s">
        <v>24</v>
      </c>
      <c r="L1089" t="s">
        <v>13</v>
      </c>
      <c r="M1089">
        <v>1</v>
      </c>
    </row>
    <row r="1090" spans="1:13" x14ac:dyDescent="0.3">
      <c r="A1090">
        <v>1542</v>
      </c>
      <c r="B1090" t="s">
        <v>1117</v>
      </c>
      <c r="C1090">
        <v>42</v>
      </c>
      <c r="D1090" t="s">
        <v>12</v>
      </c>
      <c r="E1090" t="s">
        <v>20</v>
      </c>
      <c r="F1090">
        <v>0</v>
      </c>
      <c r="G1090" t="s">
        <v>14</v>
      </c>
      <c r="H1090">
        <v>2</v>
      </c>
      <c r="I1090" t="s">
        <v>15</v>
      </c>
      <c r="J1090" t="s">
        <v>23</v>
      </c>
      <c r="K1090" t="s">
        <v>24</v>
      </c>
      <c r="L1090" t="s">
        <v>20</v>
      </c>
      <c r="M1090">
        <v>0</v>
      </c>
    </row>
    <row r="1091" spans="1:13" x14ac:dyDescent="0.3">
      <c r="A1091">
        <v>1543</v>
      </c>
      <c r="B1091" t="s">
        <v>1118</v>
      </c>
      <c r="C1091">
        <v>37</v>
      </c>
      <c r="D1091" t="s">
        <v>12</v>
      </c>
      <c r="E1091" t="s">
        <v>20</v>
      </c>
      <c r="F1091">
        <v>0</v>
      </c>
      <c r="G1091" t="s">
        <v>14</v>
      </c>
      <c r="H1091">
        <v>13</v>
      </c>
      <c r="I1091" t="s">
        <v>22</v>
      </c>
      <c r="J1091" t="s">
        <v>23</v>
      </c>
      <c r="K1091" t="s">
        <v>24</v>
      </c>
      <c r="L1091" t="s">
        <v>20</v>
      </c>
      <c r="M1091">
        <v>0</v>
      </c>
    </row>
    <row r="1092" spans="1:13" x14ac:dyDescent="0.3">
      <c r="A1092">
        <v>1544</v>
      </c>
      <c r="B1092" t="s">
        <v>1119</v>
      </c>
      <c r="C1092">
        <v>29</v>
      </c>
      <c r="D1092" t="s">
        <v>27</v>
      </c>
      <c r="E1092" t="s">
        <v>20</v>
      </c>
      <c r="F1092">
        <v>0</v>
      </c>
      <c r="G1092" t="s">
        <v>14</v>
      </c>
      <c r="H1092">
        <v>8</v>
      </c>
      <c r="I1092" t="s">
        <v>22</v>
      </c>
      <c r="J1092" t="s">
        <v>16</v>
      </c>
      <c r="K1092" t="s">
        <v>24</v>
      </c>
      <c r="L1092" t="s">
        <v>20</v>
      </c>
      <c r="M1092">
        <v>0</v>
      </c>
    </row>
    <row r="1093" spans="1:13" x14ac:dyDescent="0.3">
      <c r="A1093">
        <v>1545</v>
      </c>
      <c r="B1093" t="s">
        <v>1120</v>
      </c>
      <c r="C1093">
        <v>33</v>
      </c>
      <c r="D1093" t="s">
        <v>27</v>
      </c>
      <c r="E1093" t="s">
        <v>20</v>
      </c>
      <c r="F1093">
        <v>0</v>
      </c>
      <c r="G1093" t="s">
        <v>14</v>
      </c>
      <c r="H1093">
        <v>25</v>
      </c>
      <c r="I1093" t="s">
        <v>33</v>
      </c>
      <c r="J1093" t="s">
        <v>23</v>
      </c>
      <c r="K1093" t="s">
        <v>17</v>
      </c>
      <c r="L1093" t="s">
        <v>20</v>
      </c>
      <c r="M1093">
        <v>0</v>
      </c>
    </row>
    <row r="1094" spans="1:13" x14ac:dyDescent="0.3">
      <c r="A1094">
        <v>1546</v>
      </c>
      <c r="B1094" t="s">
        <v>1121</v>
      </c>
      <c r="C1094">
        <v>45</v>
      </c>
      <c r="D1094" t="s">
        <v>12</v>
      </c>
      <c r="E1094" t="s">
        <v>20</v>
      </c>
      <c r="F1094">
        <v>0</v>
      </c>
      <c r="G1094" t="s">
        <v>14</v>
      </c>
      <c r="H1094">
        <v>28</v>
      </c>
      <c r="I1094" t="s">
        <v>33</v>
      </c>
      <c r="J1094" t="s">
        <v>23</v>
      </c>
      <c r="K1094" t="s">
        <v>24</v>
      </c>
      <c r="L1094" t="s">
        <v>20</v>
      </c>
      <c r="M1094">
        <v>0</v>
      </c>
    </row>
    <row r="1095" spans="1:13" x14ac:dyDescent="0.3">
      <c r="A1095">
        <v>1547</v>
      </c>
      <c r="B1095" t="s">
        <v>1122</v>
      </c>
      <c r="C1095">
        <v>42</v>
      </c>
      <c r="D1095" t="s">
        <v>12</v>
      </c>
      <c r="E1095" t="s">
        <v>20</v>
      </c>
      <c r="F1095">
        <v>0</v>
      </c>
      <c r="G1095" t="s">
        <v>21</v>
      </c>
      <c r="H1095">
        <v>2</v>
      </c>
      <c r="I1095" t="s">
        <v>15</v>
      </c>
      <c r="J1095" t="s">
        <v>23</v>
      </c>
      <c r="K1095" t="s">
        <v>24</v>
      </c>
      <c r="L1095" t="s">
        <v>13</v>
      </c>
      <c r="M1095">
        <v>1</v>
      </c>
    </row>
    <row r="1096" spans="1:13" x14ac:dyDescent="0.3">
      <c r="A1096">
        <v>1548</v>
      </c>
      <c r="B1096" t="s">
        <v>1123</v>
      </c>
      <c r="C1096">
        <v>40</v>
      </c>
      <c r="D1096" t="s">
        <v>12</v>
      </c>
      <c r="E1096" t="s">
        <v>20</v>
      </c>
      <c r="F1096">
        <v>0</v>
      </c>
      <c r="G1096" t="s">
        <v>14</v>
      </c>
      <c r="H1096">
        <v>9</v>
      </c>
      <c r="I1096" t="s">
        <v>22</v>
      </c>
      <c r="J1096" t="s">
        <v>23</v>
      </c>
      <c r="K1096" t="s">
        <v>24</v>
      </c>
      <c r="L1096" t="s">
        <v>20</v>
      </c>
      <c r="M1096">
        <v>0</v>
      </c>
    </row>
    <row r="1097" spans="1:13" x14ac:dyDescent="0.3">
      <c r="A1097">
        <v>1549</v>
      </c>
      <c r="B1097" t="s">
        <v>1124</v>
      </c>
      <c r="C1097">
        <v>33</v>
      </c>
      <c r="D1097" t="s">
        <v>27</v>
      </c>
      <c r="E1097" t="s">
        <v>20</v>
      </c>
      <c r="F1097">
        <v>0</v>
      </c>
      <c r="G1097" t="s">
        <v>14</v>
      </c>
      <c r="H1097">
        <v>28</v>
      </c>
      <c r="I1097" t="s">
        <v>33</v>
      </c>
      <c r="J1097" t="s">
        <v>23</v>
      </c>
      <c r="K1097" t="s">
        <v>24</v>
      </c>
      <c r="L1097" t="s">
        <v>13</v>
      </c>
      <c r="M1097">
        <v>1</v>
      </c>
    </row>
    <row r="1098" spans="1:13" x14ac:dyDescent="0.3">
      <c r="A1098">
        <v>1550</v>
      </c>
      <c r="B1098" t="s">
        <v>1125</v>
      </c>
      <c r="C1098">
        <v>40</v>
      </c>
      <c r="D1098" t="s">
        <v>12</v>
      </c>
      <c r="E1098" t="s">
        <v>20</v>
      </c>
      <c r="F1098">
        <v>0</v>
      </c>
      <c r="G1098" t="s">
        <v>14</v>
      </c>
      <c r="H1098">
        <v>6</v>
      </c>
      <c r="I1098" t="s">
        <v>22</v>
      </c>
      <c r="J1098" t="s">
        <v>23</v>
      </c>
      <c r="K1098" t="s">
        <v>17</v>
      </c>
      <c r="L1098" t="s">
        <v>13</v>
      </c>
      <c r="M1098">
        <v>1</v>
      </c>
    </row>
    <row r="1099" spans="1:13" x14ac:dyDescent="0.3">
      <c r="A1099">
        <v>1551</v>
      </c>
      <c r="B1099" t="s">
        <v>1126</v>
      </c>
      <c r="C1099">
        <v>24</v>
      </c>
      <c r="D1099" t="s">
        <v>45</v>
      </c>
      <c r="E1099" t="s">
        <v>20</v>
      </c>
      <c r="F1099">
        <v>0</v>
      </c>
      <c r="G1099" t="s">
        <v>14</v>
      </c>
      <c r="H1099">
        <v>21</v>
      </c>
      <c r="I1099" t="s">
        <v>33</v>
      </c>
      <c r="J1099" t="s">
        <v>23</v>
      </c>
      <c r="K1099" t="s">
        <v>34</v>
      </c>
      <c r="L1099" t="s">
        <v>20</v>
      </c>
      <c r="M1099">
        <v>0</v>
      </c>
    </row>
    <row r="1100" spans="1:13" x14ac:dyDescent="0.3">
      <c r="A1100">
        <v>1552</v>
      </c>
      <c r="B1100" t="s">
        <v>1127</v>
      </c>
      <c r="C1100">
        <v>40</v>
      </c>
      <c r="D1100" t="s">
        <v>12</v>
      </c>
      <c r="E1100" t="s">
        <v>20</v>
      </c>
      <c r="F1100">
        <v>0</v>
      </c>
      <c r="G1100" t="s">
        <v>46</v>
      </c>
      <c r="H1100">
        <v>8</v>
      </c>
      <c r="I1100" t="s">
        <v>22</v>
      </c>
      <c r="J1100" t="s">
        <v>23</v>
      </c>
      <c r="K1100" t="s">
        <v>34</v>
      </c>
      <c r="L1100" t="s">
        <v>13</v>
      </c>
      <c r="M1100">
        <v>1</v>
      </c>
    </row>
    <row r="1101" spans="1:13" x14ac:dyDescent="0.3">
      <c r="A1101">
        <v>1553</v>
      </c>
      <c r="B1101" t="s">
        <v>1128</v>
      </c>
      <c r="C1101">
        <v>45</v>
      </c>
      <c r="D1101" t="s">
        <v>12</v>
      </c>
      <c r="E1101" t="s">
        <v>20</v>
      </c>
      <c r="F1101">
        <v>0</v>
      </c>
      <c r="G1101" t="s">
        <v>14</v>
      </c>
      <c r="H1101">
        <v>1</v>
      </c>
      <c r="I1101" t="s">
        <v>15</v>
      </c>
      <c r="J1101" t="s">
        <v>23</v>
      </c>
      <c r="K1101" t="s">
        <v>34</v>
      </c>
      <c r="L1101" t="s">
        <v>20</v>
      </c>
      <c r="M1101">
        <v>0</v>
      </c>
    </row>
    <row r="1102" spans="1:13" x14ac:dyDescent="0.3">
      <c r="A1102">
        <v>1554</v>
      </c>
      <c r="B1102" t="s">
        <v>1129</v>
      </c>
      <c r="C1102">
        <v>35</v>
      </c>
      <c r="D1102" t="s">
        <v>27</v>
      </c>
      <c r="E1102" t="s">
        <v>20</v>
      </c>
      <c r="F1102">
        <v>0</v>
      </c>
      <c r="G1102" t="s">
        <v>14</v>
      </c>
      <c r="H1102">
        <v>28</v>
      </c>
      <c r="I1102" t="s">
        <v>33</v>
      </c>
      <c r="J1102" t="s">
        <v>16</v>
      </c>
      <c r="K1102" t="s">
        <v>24</v>
      </c>
      <c r="L1102" t="s">
        <v>20</v>
      </c>
      <c r="M1102">
        <v>0</v>
      </c>
    </row>
    <row r="1103" spans="1:13" x14ac:dyDescent="0.3">
      <c r="A1103">
        <v>1555</v>
      </c>
      <c r="B1103" t="s">
        <v>1130</v>
      </c>
      <c r="C1103">
        <v>32</v>
      </c>
      <c r="D1103" t="s">
        <v>27</v>
      </c>
      <c r="E1103" t="s">
        <v>20</v>
      </c>
      <c r="F1103">
        <v>0</v>
      </c>
      <c r="G1103" t="s">
        <v>14</v>
      </c>
      <c r="H1103">
        <v>5</v>
      </c>
      <c r="I1103" t="s">
        <v>15</v>
      </c>
      <c r="J1103" t="s">
        <v>16</v>
      </c>
      <c r="K1103" t="s">
        <v>24</v>
      </c>
      <c r="L1103" t="s">
        <v>20</v>
      </c>
      <c r="M1103">
        <v>0</v>
      </c>
    </row>
    <row r="1104" spans="1:13" x14ac:dyDescent="0.3">
      <c r="A1104">
        <v>1556</v>
      </c>
      <c r="B1104" t="s">
        <v>1131</v>
      </c>
      <c r="C1104">
        <v>36</v>
      </c>
      <c r="D1104" t="s">
        <v>12</v>
      </c>
      <c r="E1104" t="s">
        <v>20</v>
      </c>
      <c r="F1104">
        <v>0</v>
      </c>
      <c r="G1104" t="s">
        <v>14</v>
      </c>
      <c r="H1104">
        <v>2</v>
      </c>
      <c r="I1104" t="s">
        <v>15</v>
      </c>
      <c r="J1104" t="s">
        <v>23</v>
      </c>
      <c r="K1104" t="s">
        <v>17</v>
      </c>
      <c r="L1104" t="s">
        <v>13</v>
      </c>
      <c r="M1104">
        <v>1</v>
      </c>
    </row>
    <row r="1105" spans="1:13" x14ac:dyDescent="0.3">
      <c r="A1105">
        <v>1557</v>
      </c>
      <c r="B1105" t="s">
        <v>1132</v>
      </c>
      <c r="C1105">
        <v>48</v>
      </c>
      <c r="D1105" t="s">
        <v>19</v>
      </c>
      <c r="E1105" t="s">
        <v>20</v>
      </c>
      <c r="F1105">
        <v>0</v>
      </c>
      <c r="G1105" t="s">
        <v>14</v>
      </c>
      <c r="H1105">
        <v>16</v>
      </c>
      <c r="I1105" t="s">
        <v>33</v>
      </c>
      <c r="J1105" t="s">
        <v>16</v>
      </c>
      <c r="K1105" t="s">
        <v>34</v>
      </c>
      <c r="L1105" t="s">
        <v>20</v>
      </c>
      <c r="M1105">
        <v>0</v>
      </c>
    </row>
    <row r="1106" spans="1:13" x14ac:dyDescent="0.3">
      <c r="A1106">
        <v>1558</v>
      </c>
      <c r="B1106" t="s">
        <v>1133</v>
      </c>
      <c r="C1106">
        <v>29</v>
      </c>
      <c r="D1106" t="s">
        <v>27</v>
      </c>
      <c r="E1106" t="s">
        <v>20</v>
      </c>
      <c r="F1106">
        <v>0</v>
      </c>
      <c r="G1106" t="s">
        <v>14</v>
      </c>
      <c r="H1106">
        <v>9</v>
      </c>
      <c r="I1106" t="s">
        <v>22</v>
      </c>
      <c r="J1106" t="s">
        <v>23</v>
      </c>
      <c r="K1106" t="s">
        <v>24</v>
      </c>
      <c r="L1106" t="s">
        <v>20</v>
      </c>
      <c r="M1106">
        <v>0</v>
      </c>
    </row>
    <row r="1107" spans="1:13" x14ac:dyDescent="0.3">
      <c r="A1107">
        <v>1560</v>
      </c>
      <c r="B1107" t="s">
        <v>1134</v>
      </c>
      <c r="C1107">
        <v>33</v>
      </c>
      <c r="D1107" t="s">
        <v>27</v>
      </c>
      <c r="E1107" t="s">
        <v>20</v>
      </c>
      <c r="F1107">
        <v>0</v>
      </c>
      <c r="G1107" t="s">
        <v>14</v>
      </c>
      <c r="H1107">
        <v>8</v>
      </c>
      <c r="I1107" t="s">
        <v>22</v>
      </c>
      <c r="J1107" t="s">
        <v>23</v>
      </c>
      <c r="K1107" t="s">
        <v>24</v>
      </c>
      <c r="L1107" t="s">
        <v>20</v>
      </c>
      <c r="M1107">
        <v>0</v>
      </c>
    </row>
    <row r="1108" spans="1:13" x14ac:dyDescent="0.3">
      <c r="A1108">
        <v>1562</v>
      </c>
      <c r="B1108" t="s">
        <v>1135</v>
      </c>
      <c r="C1108">
        <v>30</v>
      </c>
      <c r="D1108" t="s">
        <v>27</v>
      </c>
      <c r="E1108" t="s">
        <v>13</v>
      </c>
      <c r="F1108">
        <v>1</v>
      </c>
      <c r="G1108" t="s">
        <v>14</v>
      </c>
      <c r="H1108">
        <v>1</v>
      </c>
      <c r="I1108" t="s">
        <v>15</v>
      </c>
      <c r="J1108" t="s">
        <v>23</v>
      </c>
      <c r="K1108" t="s">
        <v>24</v>
      </c>
      <c r="L1108" t="s">
        <v>20</v>
      </c>
      <c r="M1108">
        <v>0</v>
      </c>
    </row>
    <row r="1109" spans="1:13" x14ac:dyDescent="0.3">
      <c r="A1109">
        <v>1563</v>
      </c>
      <c r="B1109" t="s">
        <v>1136</v>
      </c>
      <c r="C1109">
        <v>38</v>
      </c>
      <c r="D1109" t="s">
        <v>12</v>
      </c>
      <c r="E1109" t="s">
        <v>20</v>
      </c>
      <c r="F1109">
        <v>0</v>
      </c>
      <c r="G1109" t="s">
        <v>21</v>
      </c>
      <c r="H1109">
        <v>10</v>
      </c>
      <c r="I1109" t="s">
        <v>22</v>
      </c>
      <c r="J1109" t="s">
        <v>23</v>
      </c>
      <c r="K1109" t="s">
        <v>24</v>
      </c>
      <c r="L1109" t="s">
        <v>20</v>
      </c>
      <c r="M1109">
        <v>0</v>
      </c>
    </row>
    <row r="1110" spans="1:13" x14ac:dyDescent="0.3">
      <c r="A1110">
        <v>1564</v>
      </c>
      <c r="B1110" t="s">
        <v>1137</v>
      </c>
      <c r="C1110">
        <v>35</v>
      </c>
      <c r="D1110" t="s">
        <v>27</v>
      </c>
      <c r="E1110" t="s">
        <v>20</v>
      </c>
      <c r="F1110">
        <v>0</v>
      </c>
      <c r="G1110" t="s">
        <v>14</v>
      </c>
      <c r="H1110">
        <v>1</v>
      </c>
      <c r="I1110" t="s">
        <v>15</v>
      </c>
      <c r="J1110" t="s">
        <v>23</v>
      </c>
      <c r="K1110" t="s">
        <v>17</v>
      </c>
      <c r="L1110" t="s">
        <v>20</v>
      </c>
      <c r="M1110">
        <v>0</v>
      </c>
    </row>
    <row r="1111" spans="1:13" x14ac:dyDescent="0.3">
      <c r="A1111">
        <v>1568</v>
      </c>
      <c r="B1111" t="s">
        <v>1138</v>
      </c>
      <c r="C1111">
        <v>30</v>
      </c>
      <c r="D1111" t="s">
        <v>27</v>
      </c>
      <c r="E1111" t="s">
        <v>20</v>
      </c>
      <c r="F1111">
        <v>0</v>
      </c>
      <c r="G1111" t="s">
        <v>14</v>
      </c>
      <c r="H1111">
        <v>29</v>
      </c>
      <c r="I1111" t="s">
        <v>33</v>
      </c>
      <c r="J1111" t="s">
        <v>23</v>
      </c>
      <c r="K1111" t="s">
        <v>24</v>
      </c>
      <c r="L1111" t="s">
        <v>20</v>
      </c>
      <c r="M1111">
        <v>0</v>
      </c>
    </row>
    <row r="1112" spans="1:13" x14ac:dyDescent="0.3">
      <c r="A1112">
        <v>1569</v>
      </c>
      <c r="B1112" t="s">
        <v>1139</v>
      </c>
      <c r="C1112">
        <v>35</v>
      </c>
      <c r="D1112" t="s">
        <v>27</v>
      </c>
      <c r="E1112" t="s">
        <v>13</v>
      </c>
      <c r="F1112">
        <v>1</v>
      </c>
      <c r="G1112" t="s">
        <v>14</v>
      </c>
      <c r="H1112">
        <v>2</v>
      </c>
      <c r="I1112" t="s">
        <v>15</v>
      </c>
      <c r="J1112" t="s">
        <v>16</v>
      </c>
      <c r="K1112" t="s">
        <v>34</v>
      </c>
      <c r="L1112" t="s">
        <v>13</v>
      </c>
      <c r="M1112">
        <v>1</v>
      </c>
    </row>
    <row r="1113" spans="1:13" x14ac:dyDescent="0.3">
      <c r="A1113">
        <v>1572</v>
      </c>
      <c r="B1113" t="s">
        <v>1140</v>
      </c>
      <c r="C1113">
        <v>53</v>
      </c>
      <c r="D1113" t="s">
        <v>19</v>
      </c>
      <c r="E1113" t="s">
        <v>13</v>
      </c>
      <c r="F1113">
        <v>1</v>
      </c>
      <c r="G1113" t="s">
        <v>14</v>
      </c>
      <c r="H1113">
        <v>2</v>
      </c>
      <c r="I1113" t="s">
        <v>15</v>
      </c>
      <c r="J1113" t="s">
        <v>16</v>
      </c>
      <c r="K1113" t="s">
        <v>24</v>
      </c>
      <c r="L1113" t="s">
        <v>20</v>
      </c>
      <c r="M1113">
        <v>0</v>
      </c>
    </row>
    <row r="1114" spans="1:13" x14ac:dyDescent="0.3">
      <c r="A1114">
        <v>1573</v>
      </c>
      <c r="B1114" t="s">
        <v>1141</v>
      </c>
      <c r="C1114">
        <v>38</v>
      </c>
      <c r="D1114" t="s">
        <v>12</v>
      </c>
      <c r="E1114" t="s">
        <v>13</v>
      </c>
      <c r="F1114">
        <v>1</v>
      </c>
      <c r="G1114" t="s">
        <v>14</v>
      </c>
      <c r="H1114">
        <v>2</v>
      </c>
      <c r="I1114" t="s">
        <v>15</v>
      </c>
      <c r="J1114" t="s">
        <v>23</v>
      </c>
      <c r="K1114" t="s">
        <v>24</v>
      </c>
      <c r="L1114" t="s">
        <v>20</v>
      </c>
      <c r="M1114">
        <v>0</v>
      </c>
    </row>
    <row r="1115" spans="1:13" x14ac:dyDescent="0.3">
      <c r="A1115">
        <v>1574</v>
      </c>
      <c r="B1115" t="s">
        <v>1142</v>
      </c>
      <c r="C1115">
        <v>32</v>
      </c>
      <c r="D1115" t="s">
        <v>27</v>
      </c>
      <c r="E1115" t="s">
        <v>20</v>
      </c>
      <c r="F1115">
        <v>0</v>
      </c>
      <c r="G1115" t="s">
        <v>46</v>
      </c>
      <c r="H1115">
        <v>1</v>
      </c>
      <c r="I1115" t="s">
        <v>15</v>
      </c>
      <c r="J1115" t="s">
        <v>23</v>
      </c>
      <c r="K1115" t="s">
        <v>24</v>
      </c>
      <c r="L1115" t="s">
        <v>20</v>
      </c>
      <c r="M1115">
        <v>0</v>
      </c>
    </row>
    <row r="1116" spans="1:13" x14ac:dyDescent="0.3">
      <c r="A1116">
        <v>1576</v>
      </c>
      <c r="B1116" t="s">
        <v>1143</v>
      </c>
      <c r="C1116">
        <v>48</v>
      </c>
      <c r="D1116" t="s">
        <v>19</v>
      </c>
      <c r="E1116" t="s">
        <v>20</v>
      </c>
      <c r="F1116">
        <v>0</v>
      </c>
      <c r="G1116" t="s">
        <v>14</v>
      </c>
      <c r="H1116">
        <v>15</v>
      </c>
      <c r="I1116" t="s">
        <v>22</v>
      </c>
      <c r="J1116" t="s">
        <v>16</v>
      </c>
      <c r="K1116" t="s">
        <v>24</v>
      </c>
      <c r="L1116" t="s">
        <v>20</v>
      </c>
      <c r="M1116">
        <v>0</v>
      </c>
    </row>
    <row r="1117" spans="1:13" x14ac:dyDescent="0.3">
      <c r="A1117">
        <v>1577</v>
      </c>
      <c r="B1117" t="s">
        <v>1144</v>
      </c>
      <c r="C1117">
        <v>34</v>
      </c>
      <c r="D1117" t="s">
        <v>27</v>
      </c>
      <c r="E1117" t="s">
        <v>20</v>
      </c>
      <c r="F1117">
        <v>0</v>
      </c>
      <c r="G1117" t="s">
        <v>14</v>
      </c>
      <c r="H1117">
        <v>7</v>
      </c>
      <c r="I1117" t="s">
        <v>22</v>
      </c>
      <c r="J1117" t="s">
        <v>23</v>
      </c>
      <c r="K1117" t="s">
        <v>17</v>
      </c>
      <c r="L1117" t="s">
        <v>20</v>
      </c>
      <c r="M1117">
        <v>0</v>
      </c>
    </row>
    <row r="1118" spans="1:13" x14ac:dyDescent="0.3">
      <c r="A1118">
        <v>1578</v>
      </c>
      <c r="B1118" t="s">
        <v>1145</v>
      </c>
      <c r="C1118">
        <v>55</v>
      </c>
      <c r="D1118" t="s">
        <v>19</v>
      </c>
      <c r="E1118" t="s">
        <v>20</v>
      </c>
      <c r="F1118">
        <v>0</v>
      </c>
      <c r="G1118" t="s">
        <v>14</v>
      </c>
      <c r="H1118">
        <v>26</v>
      </c>
      <c r="I1118" t="s">
        <v>33</v>
      </c>
      <c r="J1118" t="s">
        <v>23</v>
      </c>
      <c r="K1118" t="s">
        <v>24</v>
      </c>
      <c r="L1118" t="s">
        <v>20</v>
      </c>
      <c r="M1118">
        <v>0</v>
      </c>
    </row>
    <row r="1119" spans="1:13" x14ac:dyDescent="0.3">
      <c r="A1119">
        <v>1580</v>
      </c>
      <c r="B1119" t="s">
        <v>1146</v>
      </c>
      <c r="C1119">
        <v>34</v>
      </c>
      <c r="D1119" t="s">
        <v>27</v>
      </c>
      <c r="E1119" t="s">
        <v>20</v>
      </c>
      <c r="F1119">
        <v>0</v>
      </c>
      <c r="G1119" t="s">
        <v>14</v>
      </c>
      <c r="H1119">
        <v>1</v>
      </c>
      <c r="I1119" t="s">
        <v>15</v>
      </c>
      <c r="J1119" t="s">
        <v>23</v>
      </c>
      <c r="K1119" t="s">
        <v>24</v>
      </c>
      <c r="L1119" t="s">
        <v>20</v>
      </c>
      <c r="M1119">
        <v>0</v>
      </c>
    </row>
    <row r="1120" spans="1:13" x14ac:dyDescent="0.3">
      <c r="A1120">
        <v>1581</v>
      </c>
      <c r="B1120" t="s">
        <v>1147</v>
      </c>
      <c r="C1120">
        <v>26</v>
      </c>
      <c r="D1120" t="s">
        <v>27</v>
      </c>
      <c r="E1120" t="s">
        <v>20</v>
      </c>
      <c r="F1120">
        <v>0</v>
      </c>
      <c r="G1120" t="s">
        <v>14</v>
      </c>
      <c r="H1120">
        <v>3</v>
      </c>
      <c r="I1120" t="s">
        <v>15</v>
      </c>
      <c r="J1120" t="s">
        <v>16</v>
      </c>
      <c r="K1120" t="s">
        <v>24</v>
      </c>
      <c r="L1120" t="s">
        <v>20</v>
      </c>
      <c r="M1120">
        <v>0</v>
      </c>
    </row>
    <row r="1121" spans="1:13" x14ac:dyDescent="0.3">
      <c r="A1121">
        <v>1582</v>
      </c>
      <c r="B1121" t="s">
        <v>1148</v>
      </c>
      <c r="C1121">
        <v>38</v>
      </c>
      <c r="D1121" t="s">
        <v>12</v>
      </c>
      <c r="E1121" t="s">
        <v>20</v>
      </c>
      <c r="F1121">
        <v>0</v>
      </c>
      <c r="G1121" t="s">
        <v>14</v>
      </c>
      <c r="H1121">
        <v>14</v>
      </c>
      <c r="I1121" t="s">
        <v>22</v>
      </c>
      <c r="J1121" t="s">
        <v>23</v>
      </c>
      <c r="K1121" t="s">
        <v>24</v>
      </c>
      <c r="L1121" t="s">
        <v>20</v>
      </c>
      <c r="M1121">
        <v>0</v>
      </c>
    </row>
    <row r="1122" spans="1:13" x14ac:dyDescent="0.3">
      <c r="A1122">
        <v>1583</v>
      </c>
      <c r="B1122" t="s">
        <v>1149</v>
      </c>
      <c r="C1122">
        <v>38</v>
      </c>
      <c r="D1122" t="s">
        <v>12</v>
      </c>
      <c r="E1122" t="s">
        <v>20</v>
      </c>
      <c r="F1122">
        <v>0</v>
      </c>
      <c r="G1122" t="s">
        <v>14</v>
      </c>
      <c r="H1122">
        <v>16</v>
      </c>
      <c r="I1122" t="s">
        <v>33</v>
      </c>
      <c r="J1122" t="s">
        <v>16</v>
      </c>
      <c r="K1122" t="s">
        <v>17</v>
      </c>
      <c r="L1122" t="s">
        <v>20</v>
      </c>
      <c r="M1122">
        <v>0</v>
      </c>
    </row>
    <row r="1123" spans="1:13" x14ac:dyDescent="0.3">
      <c r="A1123">
        <v>1585</v>
      </c>
      <c r="B1123" t="s">
        <v>1150</v>
      </c>
      <c r="C1123">
        <v>36</v>
      </c>
      <c r="D1123" t="s">
        <v>12</v>
      </c>
      <c r="E1123" t="s">
        <v>20</v>
      </c>
      <c r="F1123">
        <v>0</v>
      </c>
      <c r="G1123" t="s">
        <v>14</v>
      </c>
      <c r="H1123">
        <v>1</v>
      </c>
      <c r="I1123" t="s">
        <v>15</v>
      </c>
      <c r="J1123" t="s">
        <v>16</v>
      </c>
      <c r="K1123" t="s">
        <v>17</v>
      </c>
      <c r="L1123" t="s">
        <v>20</v>
      </c>
      <c r="M1123">
        <v>0</v>
      </c>
    </row>
    <row r="1124" spans="1:13" x14ac:dyDescent="0.3">
      <c r="A1124">
        <v>1586</v>
      </c>
      <c r="B1124" t="s">
        <v>1151</v>
      </c>
      <c r="C1124">
        <v>29</v>
      </c>
      <c r="D1124" t="s">
        <v>27</v>
      </c>
      <c r="E1124" t="s">
        <v>20</v>
      </c>
      <c r="F1124">
        <v>0</v>
      </c>
      <c r="G1124" t="s">
        <v>14</v>
      </c>
      <c r="H1124">
        <v>3</v>
      </c>
      <c r="I1124" t="s">
        <v>15</v>
      </c>
      <c r="J1124" t="s">
        <v>23</v>
      </c>
      <c r="K1124" t="s">
        <v>17</v>
      </c>
      <c r="L1124" t="s">
        <v>13</v>
      </c>
      <c r="M1124">
        <v>1</v>
      </c>
    </row>
    <row r="1125" spans="1:13" x14ac:dyDescent="0.3">
      <c r="A1125">
        <v>1587</v>
      </c>
      <c r="B1125" t="s">
        <v>1152</v>
      </c>
      <c r="C1125">
        <v>35</v>
      </c>
      <c r="D1125" t="s">
        <v>27</v>
      </c>
      <c r="E1125" t="s">
        <v>20</v>
      </c>
      <c r="F1125">
        <v>0</v>
      </c>
      <c r="G1125" t="s">
        <v>14</v>
      </c>
      <c r="H1125">
        <v>10</v>
      </c>
      <c r="I1125" t="s">
        <v>22</v>
      </c>
      <c r="J1125" t="s">
        <v>16</v>
      </c>
      <c r="K1125" t="s">
        <v>17</v>
      </c>
      <c r="L1125" t="s">
        <v>13</v>
      </c>
      <c r="M1125">
        <v>1</v>
      </c>
    </row>
    <row r="1126" spans="1:13" x14ac:dyDescent="0.3">
      <c r="A1126">
        <v>1588</v>
      </c>
      <c r="B1126" t="s">
        <v>1153</v>
      </c>
      <c r="C1126">
        <v>39</v>
      </c>
      <c r="D1126" t="s">
        <v>12</v>
      </c>
      <c r="E1126" t="s">
        <v>20</v>
      </c>
      <c r="F1126">
        <v>0</v>
      </c>
      <c r="G1126" t="s">
        <v>14</v>
      </c>
      <c r="H1126">
        <v>6</v>
      </c>
      <c r="I1126" t="s">
        <v>22</v>
      </c>
      <c r="J1126" t="s">
        <v>23</v>
      </c>
      <c r="K1126" t="s">
        <v>24</v>
      </c>
      <c r="L1126" t="s">
        <v>20</v>
      </c>
      <c r="M1126">
        <v>0</v>
      </c>
    </row>
    <row r="1127" spans="1:13" x14ac:dyDescent="0.3">
      <c r="A1127">
        <v>1590</v>
      </c>
      <c r="B1127" t="s">
        <v>1154</v>
      </c>
      <c r="C1127">
        <v>29</v>
      </c>
      <c r="D1127" t="s">
        <v>27</v>
      </c>
      <c r="E1127" t="s">
        <v>20</v>
      </c>
      <c r="F1127">
        <v>0</v>
      </c>
      <c r="G1127" t="s">
        <v>21</v>
      </c>
      <c r="H1127">
        <v>2</v>
      </c>
      <c r="I1127" t="s">
        <v>15</v>
      </c>
      <c r="J1127" t="s">
        <v>23</v>
      </c>
      <c r="K1127" t="s">
        <v>34</v>
      </c>
      <c r="L1127" t="s">
        <v>20</v>
      </c>
      <c r="M1127">
        <v>0</v>
      </c>
    </row>
    <row r="1128" spans="1:13" x14ac:dyDescent="0.3">
      <c r="A1128">
        <v>1591</v>
      </c>
      <c r="B1128" t="s">
        <v>1155</v>
      </c>
      <c r="C1128">
        <v>50</v>
      </c>
      <c r="D1128" t="s">
        <v>19</v>
      </c>
      <c r="E1128" t="s">
        <v>20</v>
      </c>
      <c r="F1128">
        <v>0</v>
      </c>
      <c r="G1128" t="s">
        <v>14</v>
      </c>
      <c r="H1128">
        <v>9</v>
      </c>
      <c r="I1128" t="s">
        <v>22</v>
      </c>
      <c r="J1128" t="s">
        <v>23</v>
      </c>
      <c r="K1128" t="s">
        <v>24</v>
      </c>
      <c r="L1128" t="s">
        <v>13</v>
      </c>
      <c r="M1128">
        <v>1</v>
      </c>
    </row>
    <row r="1129" spans="1:13" x14ac:dyDescent="0.3">
      <c r="A1129">
        <v>1592</v>
      </c>
      <c r="B1129" t="s">
        <v>1156</v>
      </c>
      <c r="C1129">
        <v>23</v>
      </c>
      <c r="D1129" t="s">
        <v>45</v>
      </c>
      <c r="E1129" t="s">
        <v>20</v>
      </c>
      <c r="F1129">
        <v>0</v>
      </c>
      <c r="G1129" t="s">
        <v>14</v>
      </c>
      <c r="H1129">
        <v>10</v>
      </c>
      <c r="I1129" t="s">
        <v>22</v>
      </c>
      <c r="J1129" t="s">
        <v>23</v>
      </c>
      <c r="K1129" t="s">
        <v>24</v>
      </c>
      <c r="L1129" t="s">
        <v>20</v>
      </c>
      <c r="M1129">
        <v>0</v>
      </c>
    </row>
    <row r="1130" spans="1:13" x14ac:dyDescent="0.3">
      <c r="A1130">
        <v>1594</v>
      </c>
      <c r="B1130" t="s">
        <v>1157</v>
      </c>
      <c r="C1130">
        <v>36</v>
      </c>
      <c r="D1130" t="s">
        <v>12</v>
      </c>
      <c r="E1130" t="s">
        <v>20</v>
      </c>
      <c r="F1130">
        <v>0</v>
      </c>
      <c r="G1130" t="s">
        <v>21</v>
      </c>
      <c r="H1130">
        <v>6</v>
      </c>
      <c r="I1130" t="s">
        <v>22</v>
      </c>
      <c r="J1130" t="s">
        <v>23</v>
      </c>
      <c r="K1130" t="s">
        <v>24</v>
      </c>
      <c r="L1130" t="s">
        <v>13</v>
      </c>
      <c r="M1130">
        <v>1</v>
      </c>
    </row>
    <row r="1131" spans="1:13" x14ac:dyDescent="0.3">
      <c r="A1131">
        <v>1595</v>
      </c>
      <c r="B1131" t="s">
        <v>1158</v>
      </c>
      <c r="C1131">
        <v>42</v>
      </c>
      <c r="D1131" t="s">
        <v>12</v>
      </c>
      <c r="E1131" t="s">
        <v>20</v>
      </c>
      <c r="F1131">
        <v>0</v>
      </c>
      <c r="G1131" t="s">
        <v>14</v>
      </c>
      <c r="H1131">
        <v>9</v>
      </c>
      <c r="I1131" t="s">
        <v>22</v>
      </c>
      <c r="J1131" t="s">
        <v>23</v>
      </c>
      <c r="K1131" t="s">
        <v>17</v>
      </c>
      <c r="L1131" t="s">
        <v>20</v>
      </c>
      <c r="M1131">
        <v>0</v>
      </c>
    </row>
    <row r="1132" spans="1:13" x14ac:dyDescent="0.3">
      <c r="A1132">
        <v>1596</v>
      </c>
      <c r="B1132" t="s">
        <v>1159</v>
      </c>
      <c r="C1132">
        <v>35</v>
      </c>
      <c r="D1132" t="s">
        <v>27</v>
      </c>
      <c r="E1132" t="s">
        <v>20</v>
      </c>
      <c r="F1132">
        <v>0</v>
      </c>
      <c r="G1132" t="s">
        <v>14</v>
      </c>
      <c r="H1132">
        <v>28</v>
      </c>
      <c r="I1132" t="s">
        <v>33</v>
      </c>
      <c r="J1132" t="s">
        <v>23</v>
      </c>
      <c r="K1132" t="s">
        <v>24</v>
      </c>
      <c r="L1132" t="s">
        <v>20</v>
      </c>
      <c r="M1132">
        <v>0</v>
      </c>
    </row>
    <row r="1133" spans="1:13" x14ac:dyDescent="0.3">
      <c r="A1133">
        <v>1597</v>
      </c>
      <c r="B1133" t="s">
        <v>1160</v>
      </c>
      <c r="C1133">
        <v>34</v>
      </c>
      <c r="D1133" t="s">
        <v>27</v>
      </c>
      <c r="E1133" t="s">
        <v>20</v>
      </c>
      <c r="F1133">
        <v>0</v>
      </c>
      <c r="G1133" t="s">
        <v>21</v>
      </c>
      <c r="H1133">
        <v>10</v>
      </c>
      <c r="I1133" t="s">
        <v>22</v>
      </c>
      <c r="J1133" t="s">
        <v>23</v>
      </c>
      <c r="K1133" t="s">
        <v>24</v>
      </c>
      <c r="L1133" t="s">
        <v>20</v>
      </c>
      <c r="M1133">
        <v>0</v>
      </c>
    </row>
    <row r="1134" spans="1:13" x14ac:dyDescent="0.3">
      <c r="A1134">
        <v>1598</v>
      </c>
      <c r="B1134" t="s">
        <v>1161</v>
      </c>
      <c r="C1134">
        <v>40</v>
      </c>
      <c r="D1134" t="s">
        <v>12</v>
      </c>
      <c r="E1134" t="s">
        <v>20</v>
      </c>
      <c r="F1134">
        <v>0</v>
      </c>
      <c r="G1134" t="s">
        <v>14</v>
      </c>
      <c r="H1134">
        <v>14</v>
      </c>
      <c r="I1134" t="s">
        <v>22</v>
      </c>
      <c r="J1134" t="s">
        <v>16</v>
      </c>
      <c r="K1134" t="s">
        <v>24</v>
      </c>
      <c r="L1134" t="s">
        <v>20</v>
      </c>
      <c r="M1134">
        <v>0</v>
      </c>
    </row>
    <row r="1135" spans="1:13" x14ac:dyDescent="0.3">
      <c r="A1135">
        <v>1599</v>
      </c>
      <c r="B1135" t="s">
        <v>1162</v>
      </c>
      <c r="C1135">
        <v>43</v>
      </c>
      <c r="D1135" t="s">
        <v>12</v>
      </c>
      <c r="E1135" t="s">
        <v>20</v>
      </c>
      <c r="F1135">
        <v>0</v>
      </c>
      <c r="G1135" t="s">
        <v>14</v>
      </c>
      <c r="H1135">
        <v>27</v>
      </c>
      <c r="I1135" t="s">
        <v>33</v>
      </c>
      <c r="J1135" t="s">
        <v>23</v>
      </c>
      <c r="K1135" t="s">
        <v>34</v>
      </c>
      <c r="L1135" t="s">
        <v>20</v>
      </c>
      <c r="M1135">
        <v>0</v>
      </c>
    </row>
    <row r="1136" spans="1:13" x14ac:dyDescent="0.3">
      <c r="A1136">
        <v>1601</v>
      </c>
      <c r="B1136" t="s">
        <v>1163</v>
      </c>
      <c r="C1136">
        <v>35</v>
      </c>
      <c r="D1136" t="s">
        <v>27</v>
      </c>
      <c r="E1136" t="s">
        <v>20</v>
      </c>
      <c r="F1136">
        <v>0</v>
      </c>
      <c r="G1136" t="s">
        <v>14</v>
      </c>
      <c r="H1136">
        <v>7</v>
      </c>
      <c r="I1136" t="s">
        <v>22</v>
      </c>
      <c r="J1136" t="s">
        <v>23</v>
      </c>
      <c r="K1136" t="s">
        <v>24</v>
      </c>
      <c r="L1136" t="s">
        <v>20</v>
      </c>
      <c r="M1136">
        <v>0</v>
      </c>
    </row>
    <row r="1137" spans="1:13" x14ac:dyDescent="0.3">
      <c r="A1137">
        <v>1602</v>
      </c>
      <c r="B1137" t="s">
        <v>1164</v>
      </c>
      <c r="C1137">
        <v>46</v>
      </c>
      <c r="D1137" t="s">
        <v>19</v>
      </c>
      <c r="E1137" t="s">
        <v>20</v>
      </c>
      <c r="F1137">
        <v>0</v>
      </c>
      <c r="G1137" t="s">
        <v>14</v>
      </c>
      <c r="H1137">
        <v>1</v>
      </c>
      <c r="I1137" t="s">
        <v>15</v>
      </c>
      <c r="J1137" t="s">
        <v>23</v>
      </c>
      <c r="K1137" t="s">
        <v>17</v>
      </c>
      <c r="L1137" t="s">
        <v>20</v>
      </c>
      <c r="M1137">
        <v>0</v>
      </c>
    </row>
    <row r="1138" spans="1:13" x14ac:dyDescent="0.3">
      <c r="A1138">
        <v>1604</v>
      </c>
      <c r="B1138" t="s">
        <v>1165</v>
      </c>
      <c r="C1138">
        <v>28</v>
      </c>
      <c r="D1138" t="s">
        <v>27</v>
      </c>
      <c r="E1138" t="s">
        <v>13</v>
      </c>
      <c r="F1138">
        <v>1</v>
      </c>
      <c r="G1138" t="s">
        <v>14</v>
      </c>
      <c r="H1138">
        <v>24</v>
      </c>
      <c r="I1138" t="s">
        <v>33</v>
      </c>
      <c r="J1138" t="s">
        <v>23</v>
      </c>
      <c r="K1138" t="s">
        <v>24</v>
      </c>
      <c r="L1138" t="s">
        <v>13</v>
      </c>
      <c r="M1138">
        <v>1</v>
      </c>
    </row>
    <row r="1139" spans="1:13" x14ac:dyDescent="0.3">
      <c r="A1139">
        <v>1605</v>
      </c>
      <c r="B1139" t="s">
        <v>1166</v>
      </c>
      <c r="C1139">
        <v>22</v>
      </c>
      <c r="D1139" t="s">
        <v>45</v>
      </c>
      <c r="E1139" t="s">
        <v>20</v>
      </c>
      <c r="F1139">
        <v>0</v>
      </c>
      <c r="G1139" t="s">
        <v>46</v>
      </c>
      <c r="H1139">
        <v>26</v>
      </c>
      <c r="I1139" t="s">
        <v>33</v>
      </c>
      <c r="J1139" t="s">
        <v>16</v>
      </c>
      <c r="K1139" t="s">
        <v>24</v>
      </c>
      <c r="L1139" t="s">
        <v>13</v>
      </c>
      <c r="M1139">
        <v>1</v>
      </c>
    </row>
    <row r="1140" spans="1:13" x14ac:dyDescent="0.3">
      <c r="A1140">
        <v>1606</v>
      </c>
      <c r="B1140" t="s">
        <v>1167</v>
      </c>
      <c r="C1140">
        <v>50</v>
      </c>
      <c r="D1140" t="s">
        <v>19</v>
      </c>
      <c r="E1140" t="s">
        <v>20</v>
      </c>
      <c r="F1140">
        <v>0</v>
      </c>
      <c r="G1140" t="s">
        <v>21</v>
      </c>
      <c r="H1140">
        <v>20</v>
      </c>
      <c r="I1140" t="s">
        <v>33</v>
      </c>
      <c r="J1140" t="s">
        <v>23</v>
      </c>
      <c r="K1140" t="s">
        <v>24</v>
      </c>
      <c r="L1140" t="s">
        <v>13</v>
      </c>
      <c r="M1140">
        <v>1</v>
      </c>
    </row>
    <row r="1141" spans="1:13" x14ac:dyDescent="0.3">
      <c r="A1141">
        <v>1607</v>
      </c>
      <c r="B1141" t="s">
        <v>1168</v>
      </c>
      <c r="C1141">
        <v>32</v>
      </c>
      <c r="D1141" t="s">
        <v>27</v>
      </c>
      <c r="E1141" t="s">
        <v>20</v>
      </c>
      <c r="F1141">
        <v>0</v>
      </c>
      <c r="G1141" t="s">
        <v>14</v>
      </c>
      <c r="H1141">
        <v>5</v>
      </c>
      <c r="I1141" t="s">
        <v>15</v>
      </c>
      <c r="J1141" t="s">
        <v>16</v>
      </c>
      <c r="K1141" t="s">
        <v>24</v>
      </c>
      <c r="L1141" t="s">
        <v>20</v>
      </c>
      <c r="M1141">
        <v>0</v>
      </c>
    </row>
    <row r="1142" spans="1:13" x14ac:dyDescent="0.3">
      <c r="A1142">
        <v>1608</v>
      </c>
      <c r="B1142" t="s">
        <v>1169</v>
      </c>
      <c r="C1142">
        <v>44</v>
      </c>
      <c r="D1142" t="s">
        <v>12</v>
      </c>
      <c r="E1142" t="s">
        <v>20</v>
      </c>
      <c r="F1142">
        <v>0</v>
      </c>
      <c r="G1142" t="s">
        <v>14</v>
      </c>
      <c r="H1142">
        <v>7</v>
      </c>
      <c r="I1142" t="s">
        <v>22</v>
      </c>
      <c r="J1142" t="s">
        <v>16</v>
      </c>
      <c r="K1142" t="s">
        <v>34</v>
      </c>
      <c r="L1142" t="s">
        <v>13</v>
      </c>
      <c r="M1142">
        <v>1</v>
      </c>
    </row>
    <row r="1143" spans="1:13" x14ac:dyDescent="0.3">
      <c r="A1143">
        <v>1609</v>
      </c>
      <c r="B1143" t="s">
        <v>1170</v>
      </c>
      <c r="C1143">
        <v>30</v>
      </c>
      <c r="D1143" t="s">
        <v>27</v>
      </c>
      <c r="E1143" t="s">
        <v>20</v>
      </c>
      <c r="F1143">
        <v>0</v>
      </c>
      <c r="G1143" t="s">
        <v>14</v>
      </c>
      <c r="H1143">
        <v>7</v>
      </c>
      <c r="I1143" t="s">
        <v>22</v>
      </c>
      <c r="J1143" t="s">
        <v>23</v>
      </c>
      <c r="K1143" t="s">
        <v>24</v>
      </c>
      <c r="L1143" t="s">
        <v>20</v>
      </c>
      <c r="M1143">
        <v>0</v>
      </c>
    </row>
    <row r="1144" spans="1:13" x14ac:dyDescent="0.3">
      <c r="A1144">
        <v>1611</v>
      </c>
      <c r="B1144" t="s">
        <v>1171</v>
      </c>
      <c r="C1144">
        <v>45</v>
      </c>
      <c r="D1144" t="s">
        <v>12</v>
      </c>
      <c r="E1144" t="s">
        <v>20</v>
      </c>
      <c r="F1144">
        <v>0</v>
      </c>
      <c r="G1144" t="s">
        <v>14</v>
      </c>
      <c r="H1144">
        <v>5</v>
      </c>
      <c r="I1144" t="s">
        <v>15</v>
      </c>
      <c r="J1144" t="s">
        <v>16</v>
      </c>
      <c r="K1144" t="s">
        <v>17</v>
      </c>
      <c r="L1144" t="s">
        <v>13</v>
      </c>
      <c r="M1144">
        <v>1</v>
      </c>
    </row>
    <row r="1145" spans="1:13" x14ac:dyDescent="0.3">
      <c r="A1145">
        <v>1612</v>
      </c>
      <c r="B1145" t="s">
        <v>1172</v>
      </c>
      <c r="C1145">
        <v>45</v>
      </c>
      <c r="D1145" t="s">
        <v>12</v>
      </c>
      <c r="E1145" t="s">
        <v>20</v>
      </c>
      <c r="F1145">
        <v>0</v>
      </c>
      <c r="G1145" t="s">
        <v>46</v>
      </c>
      <c r="H1145">
        <v>26</v>
      </c>
      <c r="I1145" t="s">
        <v>33</v>
      </c>
      <c r="J1145" t="s">
        <v>23</v>
      </c>
      <c r="K1145" t="s">
        <v>24</v>
      </c>
      <c r="L1145" t="s">
        <v>20</v>
      </c>
      <c r="M1145">
        <v>0</v>
      </c>
    </row>
    <row r="1146" spans="1:13" x14ac:dyDescent="0.3">
      <c r="A1146">
        <v>1613</v>
      </c>
      <c r="B1146" t="s">
        <v>1173</v>
      </c>
      <c r="C1146">
        <v>31</v>
      </c>
      <c r="D1146" t="s">
        <v>27</v>
      </c>
      <c r="E1146" t="s">
        <v>20</v>
      </c>
      <c r="F1146">
        <v>0</v>
      </c>
      <c r="G1146" t="s">
        <v>21</v>
      </c>
      <c r="H1146">
        <v>2</v>
      </c>
      <c r="I1146" t="s">
        <v>15</v>
      </c>
      <c r="J1146" t="s">
        <v>23</v>
      </c>
      <c r="K1146" t="s">
        <v>17</v>
      </c>
      <c r="L1146" t="s">
        <v>20</v>
      </c>
      <c r="M1146">
        <v>0</v>
      </c>
    </row>
    <row r="1147" spans="1:13" x14ac:dyDescent="0.3">
      <c r="A1147">
        <v>1614</v>
      </c>
      <c r="B1147" t="s">
        <v>1174</v>
      </c>
      <c r="C1147">
        <v>36</v>
      </c>
      <c r="D1147" t="s">
        <v>12</v>
      </c>
      <c r="E1147" t="s">
        <v>20</v>
      </c>
      <c r="F1147">
        <v>0</v>
      </c>
      <c r="G1147" t="s">
        <v>14</v>
      </c>
      <c r="H1147">
        <v>12</v>
      </c>
      <c r="I1147" t="s">
        <v>22</v>
      </c>
      <c r="J1147" t="s">
        <v>16</v>
      </c>
      <c r="K1147" t="s">
        <v>24</v>
      </c>
      <c r="L1147" t="s">
        <v>13</v>
      </c>
      <c r="M1147">
        <v>1</v>
      </c>
    </row>
    <row r="1148" spans="1:13" x14ac:dyDescent="0.3">
      <c r="A1148">
        <v>1615</v>
      </c>
      <c r="B1148" t="s">
        <v>1175</v>
      </c>
      <c r="C1148">
        <v>34</v>
      </c>
      <c r="D1148" t="s">
        <v>27</v>
      </c>
      <c r="E1148" t="s">
        <v>20</v>
      </c>
      <c r="F1148">
        <v>0</v>
      </c>
      <c r="G1148" t="s">
        <v>21</v>
      </c>
      <c r="H1148">
        <v>10</v>
      </c>
      <c r="I1148" t="s">
        <v>22</v>
      </c>
      <c r="J1148" t="s">
        <v>23</v>
      </c>
      <c r="K1148" t="s">
        <v>34</v>
      </c>
      <c r="L1148" t="s">
        <v>20</v>
      </c>
      <c r="M1148">
        <v>0</v>
      </c>
    </row>
    <row r="1149" spans="1:13" x14ac:dyDescent="0.3">
      <c r="A1149">
        <v>1617</v>
      </c>
      <c r="B1149" t="s">
        <v>1176</v>
      </c>
      <c r="C1149">
        <v>49</v>
      </c>
      <c r="D1149" t="s">
        <v>19</v>
      </c>
      <c r="E1149" t="s">
        <v>20</v>
      </c>
      <c r="F1149">
        <v>0</v>
      </c>
      <c r="G1149" t="s">
        <v>14</v>
      </c>
      <c r="H1149">
        <v>25</v>
      </c>
      <c r="I1149" t="s">
        <v>33</v>
      </c>
      <c r="J1149" t="s">
        <v>16</v>
      </c>
      <c r="K1149" t="s">
        <v>24</v>
      </c>
      <c r="L1149" t="s">
        <v>20</v>
      </c>
      <c r="M1149">
        <v>0</v>
      </c>
    </row>
    <row r="1150" spans="1:13" x14ac:dyDescent="0.3">
      <c r="A1150">
        <v>1618</v>
      </c>
      <c r="B1150" t="s">
        <v>1177</v>
      </c>
      <c r="C1150">
        <v>39</v>
      </c>
      <c r="D1150" t="s">
        <v>12</v>
      </c>
      <c r="E1150" t="s">
        <v>20</v>
      </c>
      <c r="F1150">
        <v>0</v>
      </c>
      <c r="G1150" t="s">
        <v>14</v>
      </c>
      <c r="H1150">
        <v>10</v>
      </c>
      <c r="I1150" t="s">
        <v>22</v>
      </c>
      <c r="J1150" t="s">
        <v>23</v>
      </c>
      <c r="K1150" t="s">
        <v>24</v>
      </c>
      <c r="L1150" t="s">
        <v>20</v>
      </c>
      <c r="M1150">
        <v>0</v>
      </c>
    </row>
    <row r="1151" spans="1:13" x14ac:dyDescent="0.3">
      <c r="A1151">
        <v>1619</v>
      </c>
      <c r="B1151" t="s">
        <v>1178</v>
      </c>
      <c r="C1151">
        <v>27</v>
      </c>
      <c r="D1151" t="s">
        <v>27</v>
      </c>
      <c r="E1151" t="s">
        <v>20</v>
      </c>
      <c r="F1151">
        <v>0</v>
      </c>
      <c r="G1151" t="s">
        <v>14</v>
      </c>
      <c r="H1151">
        <v>19</v>
      </c>
      <c r="I1151" t="s">
        <v>33</v>
      </c>
      <c r="J1151" t="s">
        <v>23</v>
      </c>
      <c r="K1151" t="s">
        <v>34</v>
      </c>
      <c r="L1151" t="s">
        <v>20</v>
      </c>
      <c r="M1151">
        <v>0</v>
      </c>
    </row>
    <row r="1152" spans="1:13" x14ac:dyDescent="0.3">
      <c r="A1152">
        <v>1621</v>
      </c>
      <c r="B1152" t="s">
        <v>1179</v>
      </c>
      <c r="C1152">
        <v>35</v>
      </c>
      <c r="D1152" t="s">
        <v>27</v>
      </c>
      <c r="E1152" t="s">
        <v>20</v>
      </c>
      <c r="F1152">
        <v>0</v>
      </c>
      <c r="G1152" t="s">
        <v>14</v>
      </c>
      <c r="H1152">
        <v>18</v>
      </c>
      <c r="I1152" t="s">
        <v>33</v>
      </c>
      <c r="J1152" t="s">
        <v>23</v>
      </c>
      <c r="K1152" t="s">
        <v>24</v>
      </c>
      <c r="L1152" t="s">
        <v>20</v>
      </c>
      <c r="M1152">
        <v>0</v>
      </c>
    </row>
    <row r="1153" spans="1:13" x14ac:dyDescent="0.3">
      <c r="A1153">
        <v>1622</v>
      </c>
      <c r="B1153" t="s">
        <v>1180</v>
      </c>
      <c r="C1153">
        <v>28</v>
      </c>
      <c r="D1153" t="s">
        <v>27</v>
      </c>
      <c r="E1153" t="s">
        <v>20</v>
      </c>
      <c r="F1153">
        <v>0</v>
      </c>
      <c r="G1153" t="s">
        <v>14</v>
      </c>
      <c r="H1153">
        <v>27</v>
      </c>
      <c r="I1153" t="s">
        <v>33</v>
      </c>
      <c r="J1153" t="s">
        <v>16</v>
      </c>
      <c r="K1153" t="s">
        <v>34</v>
      </c>
      <c r="L1153" t="s">
        <v>20</v>
      </c>
      <c r="M1153">
        <v>0</v>
      </c>
    </row>
    <row r="1154" spans="1:13" x14ac:dyDescent="0.3">
      <c r="A1154">
        <v>1623</v>
      </c>
      <c r="B1154" t="s">
        <v>1181</v>
      </c>
      <c r="C1154">
        <v>21</v>
      </c>
      <c r="D1154" t="s">
        <v>45</v>
      </c>
      <c r="E1154" t="s">
        <v>20</v>
      </c>
      <c r="F1154">
        <v>0</v>
      </c>
      <c r="G1154" t="s">
        <v>14</v>
      </c>
      <c r="H1154">
        <v>5</v>
      </c>
      <c r="I1154" t="s">
        <v>15</v>
      </c>
      <c r="J1154" t="s">
        <v>23</v>
      </c>
      <c r="K1154" t="s">
        <v>17</v>
      </c>
      <c r="L1154" t="s">
        <v>20</v>
      </c>
      <c r="M1154">
        <v>0</v>
      </c>
    </row>
    <row r="1155" spans="1:13" x14ac:dyDescent="0.3">
      <c r="A1155">
        <v>1624</v>
      </c>
      <c r="B1155" t="s">
        <v>1182</v>
      </c>
      <c r="C1155">
        <v>18</v>
      </c>
      <c r="D1155" t="s">
        <v>45</v>
      </c>
      <c r="E1155" t="s">
        <v>13</v>
      </c>
      <c r="F1155">
        <v>1</v>
      </c>
      <c r="G1155" t="s">
        <v>21</v>
      </c>
      <c r="H1155">
        <v>3</v>
      </c>
      <c r="I1155" t="s">
        <v>15</v>
      </c>
      <c r="J1155" t="s">
        <v>16</v>
      </c>
      <c r="K1155" t="s">
        <v>17</v>
      </c>
      <c r="L1155" t="s">
        <v>13</v>
      </c>
      <c r="M1155">
        <v>1</v>
      </c>
    </row>
    <row r="1156" spans="1:13" x14ac:dyDescent="0.3">
      <c r="A1156">
        <v>1625</v>
      </c>
      <c r="B1156" t="s">
        <v>1183</v>
      </c>
      <c r="C1156">
        <v>47</v>
      </c>
      <c r="D1156" t="s">
        <v>19</v>
      </c>
      <c r="E1156" t="s">
        <v>20</v>
      </c>
      <c r="F1156">
        <v>0</v>
      </c>
      <c r="G1156" t="s">
        <v>14</v>
      </c>
      <c r="H1156">
        <v>26</v>
      </c>
      <c r="I1156" t="s">
        <v>33</v>
      </c>
      <c r="J1156" t="s">
        <v>16</v>
      </c>
      <c r="K1156" t="s">
        <v>24</v>
      </c>
      <c r="L1156" t="s">
        <v>20</v>
      </c>
      <c r="M1156">
        <v>0</v>
      </c>
    </row>
    <row r="1157" spans="1:13" x14ac:dyDescent="0.3">
      <c r="A1157">
        <v>1627</v>
      </c>
      <c r="B1157" t="s">
        <v>1184</v>
      </c>
      <c r="C1157">
        <v>39</v>
      </c>
      <c r="D1157" t="s">
        <v>12</v>
      </c>
      <c r="E1157" t="s">
        <v>20</v>
      </c>
      <c r="F1157">
        <v>0</v>
      </c>
      <c r="G1157" t="s">
        <v>14</v>
      </c>
      <c r="H1157">
        <v>3</v>
      </c>
      <c r="I1157" t="s">
        <v>15</v>
      </c>
      <c r="J1157" t="s">
        <v>23</v>
      </c>
      <c r="K1157" t="s">
        <v>34</v>
      </c>
      <c r="L1157" t="s">
        <v>20</v>
      </c>
      <c r="M1157">
        <v>0</v>
      </c>
    </row>
    <row r="1158" spans="1:13" x14ac:dyDescent="0.3">
      <c r="A1158">
        <v>1628</v>
      </c>
      <c r="B1158" t="s">
        <v>1185</v>
      </c>
      <c r="C1158">
        <v>40</v>
      </c>
      <c r="D1158" t="s">
        <v>12</v>
      </c>
      <c r="E1158" t="s">
        <v>20</v>
      </c>
      <c r="F1158">
        <v>0</v>
      </c>
      <c r="G1158" t="s">
        <v>14</v>
      </c>
      <c r="H1158">
        <v>15</v>
      </c>
      <c r="I1158" t="s">
        <v>22</v>
      </c>
      <c r="J1158" t="s">
        <v>16</v>
      </c>
      <c r="K1158" t="s">
        <v>24</v>
      </c>
      <c r="L1158" t="s">
        <v>20</v>
      </c>
      <c r="M1158">
        <v>0</v>
      </c>
    </row>
    <row r="1159" spans="1:13" x14ac:dyDescent="0.3">
      <c r="A1159">
        <v>1630</v>
      </c>
      <c r="B1159" t="s">
        <v>1186</v>
      </c>
      <c r="C1159">
        <v>35</v>
      </c>
      <c r="D1159" t="s">
        <v>27</v>
      </c>
      <c r="E1159" t="s">
        <v>20</v>
      </c>
      <c r="F1159">
        <v>0</v>
      </c>
      <c r="G1159" t="s">
        <v>46</v>
      </c>
      <c r="H1159">
        <v>8</v>
      </c>
      <c r="I1159" t="s">
        <v>22</v>
      </c>
      <c r="J1159" t="s">
        <v>16</v>
      </c>
      <c r="K1159" t="s">
        <v>24</v>
      </c>
      <c r="L1159" t="s">
        <v>20</v>
      </c>
      <c r="M1159">
        <v>0</v>
      </c>
    </row>
    <row r="1160" spans="1:13" x14ac:dyDescent="0.3">
      <c r="A1160">
        <v>1631</v>
      </c>
      <c r="B1160" t="s">
        <v>1187</v>
      </c>
      <c r="C1160">
        <v>37</v>
      </c>
      <c r="D1160" t="s">
        <v>12</v>
      </c>
      <c r="E1160" t="s">
        <v>20</v>
      </c>
      <c r="F1160">
        <v>0</v>
      </c>
      <c r="G1160" t="s">
        <v>14</v>
      </c>
      <c r="H1160">
        <v>19</v>
      </c>
      <c r="I1160" t="s">
        <v>33</v>
      </c>
      <c r="J1160" t="s">
        <v>23</v>
      </c>
      <c r="K1160" t="s">
        <v>24</v>
      </c>
      <c r="L1160" t="s">
        <v>20</v>
      </c>
      <c r="M1160">
        <v>0</v>
      </c>
    </row>
    <row r="1161" spans="1:13" x14ac:dyDescent="0.3">
      <c r="A1161">
        <v>1633</v>
      </c>
      <c r="B1161" t="s">
        <v>1188</v>
      </c>
      <c r="C1161">
        <v>39</v>
      </c>
      <c r="D1161" t="s">
        <v>12</v>
      </c>
      <c r="E1161" t="s">
        <v>20</v>
      </c>
      <c r="F1161">
        <v>0</v>
      </c>
      <c r="G1161" t="s">
        <v>21</v>
      </c>
      <c r="H1161">
        <v>4</v>
      </c>
      <c r="I1161" t="s">
        <v>15</v>
      </c>
      <c r="J1161" t="s">
        <v>16</v>
      </c>
      <c r="K1161" t="s">
        <v>17</v>
      </c>
      <c r="L1161" t="s">
        <v>20</v>
      </c>
      <c r="M1161">
        <v>0</v>
      </c>
    </row>
    <row r="1162" spans="1:13" x14ac:dyDescent="0.3">
      <c r="A1162">
        <v>1635</v>
      </c>
      <c r="B1162" t="s">
        <v>1189</v>
      </c>
      <c r="C1162">
        <v>45</v>
      </c>
      <c r="D1162" t="s">
        <v>12</v>
      </c>
      <c r="E1162" t="s">
        <v>20</v>
      </c>
      <c r="F1162">
        <v>0</v>
      </c>
      <c r="G1162" t="s">
        <v>14</v>
      </c>
      <c r="H1162">
        <v>2</v>
      </c>
      <c r="I1162" t="s">
        <v>15</v>
      </c>
      <c r="J1162" t="s">
        <v>16</v>
      </c>
      <c r="K1162" t="s">
        <v>34</v>
      </c>
      <c r="L1162" t="s">
        <v>20</v>
      </c>
      <c r="M1162">
        <v>0</v>
      </c>
    </row>
    <row r="1163" spans="1:13" x14ac:dyDescent="0.3">
      <c r="A1163">
        <v>1638</v>
      </c>
      <c r="B1163" t="s">
        <v>1190</v>
      </c>
      <c r="C1163">
        <v>38</v>
      </c>
      <c r="D1163" t="s">
        <v>12</v>
      </c>
      <c r="E1163" t="s">
        <v>20</v>
      </c>
      <c r="F1163">
        <v>0</v>
      </c>
      <c r="G1163" t="s">
        <v>14</v>
      </c>
      <c r="H1163">
        <v>2</v>
      </c>
      <c r="I1163" t="s">
        <v>15</v>
      </c>
      <c r="J1163" t="s">
        <v>16</v>
      </c>
      <c r="K1163" t="s">
        <v>24</v>
      </c>
      <c r="L1163" t="s">
        <v>13</v>
      </c>
      <c r="M1163">
        <v>1</v>
      </c>
    </row>
    <row r="1164" spans="1:13" x14ac:dyDescent="0.3">
      <c r="A1164">
        <v>1639</v>
      </c>
      <c r="B1164" t="s">
        <v>1191</v>
      </c>
      <c r="C1164">
        <v>35</v>
      </c>
      <c r="D1164" t="s">
        <v>27</v>
      </c>
      <c r="E1164" t="s">
        <v>13</v>
      </c>
      <c r="F1164">
        <v>1</v>
      </c>
      <c r="G1164" t="s">
        <v>14</v>
      </c>
      <c r="H1164">
        <v>10</v>
      </c>
      <c r="I1164" t="s">
        <v>22</v>
      </c>
      <c r="J1164" t="s">
        <v>23</v>
      </c>
      <c r="K1164" t="s">
        <v>24</v>
      </c>
      <c r="L1164" t="s">
        <v>20</v>
      </c>
      <c r="M1164">
        <v>0</v>
      </c>
    </row>
    <row r="1165" spans="1:13" x14ac:dyDescent="0.3">
      <c r="A1165">
        <v>1640</v>
      </c>
      <c r="B1165" t="s">
        <v>1192</v>
      </c>
      <c r="C1165">
        <v>37</v>
      </c>
      <c r="D1165" t="s">
        <v>12</v>
      </c>
      <c r="E1165" t="s">
        <v>20</v>
      </c>
      <c r="F1165">
        <v>0</v>
      </c>
      <c r="G1165" t="s">
        <v>14</v>
      </c>
      <c r="H1165">
        <v>10</v>
      </c>
      <c r="I1165" t="s">
        <v>22</v>
      </c>
      <c r="J1165" t="s">
        <v>16</v>
      </c>
      <c r="K1165" t="s">
        <v>24</v>
      </c>
      <c r="L1165" t="s">
        <v>20</v>
      </c>
      <c r="M1165">
        <v>0</v>
      </c>
    </row>
    <row r="1166" spans="1:13" x14ac:dyDescent="0.3">
      <c r="A1166">
        <v>1641</v>
      </c>
      <c r="B1166" t="s">
        <v>1193</v>
      </c>
      <c r="C1166">
        <v>40</v>
      </c>
      <c r="D1166" t="s">
        <v>12</v>
      </c>
      <c r="E1166" t="s">
        <v>20</v>
      </c>
      <c r="F1166">
        <v>0</v>
      </c>
      <c r="G1166" t="s">
        <v>14</v>
      </c>
      <c r="H1166">
        <v>16</v>
      </c>
      <c r="I1166" t="s">
        <v>33</v>
      </c>
      <c r="J1166" t="s">
        <v>16</v>
      </c>
      <c r="K1166" t="s">
        <v>17</v>
      </c>
      <c r="L1166" t="s">
        <v>13</v>
      </c>
      <c r="M1166">
        <v>1</v>
      </c>
    </row>
    <row r="1167" spans="1:13" x14ac:dyDescent="0.3">
      <c r="A1167">
        <v>1642</v>
      </c>
      <c r="B1167" t="s">
        <v>1194</v>
      </c>
      <c r="C1167">
        <v>44</v>
      </c>
      <c r="D1167" t="s">
        <v>12</v>
      </c>
      <c r="E1167" t="s">
        <v>20</v>
      </c>
      <c r="F1167">
        <v>0</v>
      </c>
      <c r="G1167" t="s">
        <v>21</v>
      </c>
      <c r="H1167">
        <v>1</v>
      </c>
      <c r="I1167" t="s">
        <v>15</v>
      </c>
      <c r="J1167" t="s">
        <v>23</v>
      </c>
      <c r="K1167" t="s">
        <v>24</v>
      </c>
      <c r="L1167" t="s">
        <v>13</v>
      </c>
      <c r="M1167">
        <v>1</v>
      </c>
    </row>
    <row r="1168" spans="1:13" x14ac:dyDescent="0.3">
      <c r="A1168">
        <v>1644</v>
      </c>
      <c r="B1168" t="s">
        <v>1195</v>
      </c>
      <c r="C1168">
        <v>48</v>
      </c>
      <c r="D1168" t="s">
        <v>19</v>
      </c>
      <c r="E1168" t="s">
        <v>20</v>
      </c>
      <c r="F1168">
        <v>0</v>
      </c>
      <c r="G1168" t="s">
        <v>21</v>
      </c>
      <c r="H1168">
        <v>4</v>
      </c>
      <c r="I1168" t="s">
        <v>15</v>
      </c>
      <c r="J1168" t="s">
        <v>23</v>
      </c>
      <c r="K1168" t="s">
        <v>24</v>
      </c>
      <c r="L1168" t="s">
        <v>20</v>
      </c>
      <c r="M1168">
        <v>0</v>
      </c>
    </row>
    <row r="1169" spans="1:13" x14ac:dyDescent="0.3">
      <c r="A1169">
        <v>1645</v>
      </c>
      <c r="B1169" t="s">
        <v>1196</v>
      </c>
      <c r="C1169">
        <v>35</v>
      </c>
      <c r="D1169" t="s">
        <v>27</v>
      </c>
      <c r="E1169" t="s">
        <v>13</v>
      </c>
      <c r="F1169">
        <v>1</v>
      </c>
      <c r="G1169" t="s">
        <v>14</v>
      </c>
      <c r="H1169">
        <v>15</v>
      </c>
      <c r="I1169" t="s">
        <v>22</v>
      </c>
      <c r="J1169" t="s">
        <v>23</v>
      </c>
      <c r="K1169" t="s">
        <v>34</v>
      </c>
      <c r="L1169" t="s">
        <v>13</v>
      </c>
      <c r="M1169">
        <v>1</v>
      </c>
    </row>
    <row r="1170" spans="1:13" x14ac:dyDescent="0.3">
      <c r="A1170">
        <v>1646</v>
      </c>
      <c r="B1170" t="s">
        <v>1197</v>
      </c>
      <c r="C1170">
        <v>24</v>
      </c>
      <c r="D1170" t="s">
        <v>45</v>
      </c>
      <c r="E1170" t="s">
        <v>20</v>
      </c>
      <c r="F1170">
        <v>0</v>
      </c>
      <c r="G1170" t="s">
        <v>21</v>
      </c>
      <c r="H1170">
        <v>2</v>
      </c>
      <c r="I1170" t="s">
        <v>15</v>
      </c>
      <c r="J1170" t="s">
        <v>16</v>
      </c>
      <c r="K1170" t="s">
        <v>17</v>
      </c>
      <c r="L1170" t="s">
        <v>13</v>
      </c>
      <c r="M1170">
        <v>1</v>
      </c>
    </row>
    <row r="1171" spans="1:13" x14ac:dyDescent="0.3">
      <c r="A1171">
        <v>1647</v>
      </c>
      <c r="B1171" t="s">
        <v>1198</v>
      </c>
      <c r="C1171">
        <v>27</v>
      </c>
      <c r="D1171" t="s">
        <v>27</v>
      </c>
      <c r="E1171" t="s">
        <v>20</v>
      </c>
      <c r="F1171">
        <v>0</v>
      </c>
      <c r="G1171" t="s">
        <v>14</v>
      </c>
      <c r="H1171">
        <v>8</v>
      </c>
      <c r="I1171" t="s">
        <v>22</v>
      </c>
      <c r="J1171" t="s">
        <v>16</v>
      </c>
      <c r="K1171" t="s">
        <v>24</v>
      </c>
      <c r="L1171" t="s">
        <v>20</v>
      </c>
      <c r="M1171">
        <v>0</v>
      </c>
    </row>
    <row r="1172" spans="1:13" x14ac:dyDescent="0.3">
      <c r="A1172">
        <v>1648</v>
      </c>
      <c r="B1172" t="s">
        <v>1199</v>
      </c>
      <c r="C1172">
        <v>27</v>
      </c>
      <c r="D1172" t="s">
        <v>27</v>
      </c>
      <c r="E1172" t="s">
        <v>20</v>
      </c>
      <c r="F1172">
        <v>0</v>
      </c>
      <c r="G1172" t="s">
        <v>21</v>
      </c>
      <c r="H1172">
        <v>2</v>
      </c>
      <c r="I1172" t="s">
        <v>15</v>
      </c>
      <c r="J1172" t="s">
        <v>23</v>
      </c>
      <c r="K1172" t="s">
        <v>17</v>
      </c>
      <c r="L1172" t="s">
        <v>20</v>
      </c>
      <c r="M1172">
        <v>0</v>
      </c>
    </row>
    <row r="1173" spans="1:13" x14ac:dyDescent="0.3">
      <c r="A1173">
        <v>1649</v>
      </c>
      <c r="B1173" t="s">
        <v>1200</v>
      </c>
      <c r="C1173">
        <v>40</v>
      </c>
      <c r="D1173" t="s">
        <v>12</v>
      </c>
      <c r="E1173" t="s">
        <v>13</v>
      </c>
      <c r="F1173">
        <v>1</v>
      </c>
      <c r="G1173" t="s">
        <v>14</v>
      </c>
      <c r="H1173">
        <v>7</v>
      </c>
      <c r="I1173" t="s">
        <v>22</v>
      </c>
      <c r="J1173" t="s">
        <v>23</v>
      </c>
      <c r="K1173" t="s">
        <v>17</v>
      </c>
      <c r="L1173" t="s">
        <v>13</v>
      </c>
      <c r="M1173">
        <v>1</v>
      </c>
    </row>
    <row r="1174" spans="1:13" x14ac:dyDescent="0.3">
      <c r="A1174">
        <v>1650</v>
      </c>
      <c r="B1174" t="s">
        <v>1201</v>
      </c>
      <c r="C1174">
        <v>29</v>
      </c>
      <c r="D1174" t="s">
        <v>27</v>
      </c>
      <c r="E1174" t="s">
        <v>20</v>
      </c>
      <c r="F1174">
        <v>0</v>
      </c>
      <c r="G1174" t="s">
        <v>14</v>
      </c>
      <c r="H1174">
        <v>10</v>
      </c>
      <c r="I1174" t="s">
        <v>22</v>
      </c>
      <c r="J1174" t="s">
        <v>23</v>
      </c>
      <c r="K1174" t="s">
        <v>17</v>
      </c>
      <c r="L1174" t="s">
        <v>20</v>
      </c>
      <c r="M1174">
        <v>0</v>
      </c>
    </row>
    <row r="1175" spans="1:13" x14ac:dyDescent="0.3">
      <c r="A1175">
        <v>1651</v>
      </c>
      <c r="B1175" t="s">
        <v>1202</v>
      </c>
      <c r="C1175">
        <v>36</v>
      </c>
      <c r="D1175" t="s">
        <v>12</v>
      </c>
      <c r="E1175" t="s">
        <v>20</v>
      </c>
      <c r="F1175">
        <v>0</v>
      </c>
      <c r="G1175" t="s">
        <v>14</v>
      </c>
      <c r="H1175">
        <v>5</v>
      </c>
      <c r="I1175" t="s">
        <v>15</v>
      </c>
      <c r="J1175" t="s">
        <v>16</v>
      </c>
      <c r="K1175" t="s">
        <v>24</v>
      </c>
      <c r="L1175" t="s">
        <v>20</v>
      </c>
      <c r="M1175">
        <v>0</v>
      </c>
    </row>
    <row r="1176" spans="1:13" x14ac:dyDescent="0.3">
      <c r="A1176">
        <v>1653</v>
      </c>
      <c r="B1176" t="s">
        <v>1203</v>
      </c>
      <c r="C1176">
        <v>25</v>
      </c>
      <c r="D1176" t="s">
        <v>45</v>
      </c>
      <c r="E1176" t="s">
        <v>20</v>
      </c>
      <c r="F1176">
        <v>0</v>
      </c>
      <c r="G1176" t="s">
        <v>21</v>
      </c>
      <c r="H1176">
        <v>2</v>
      </c>
      <c r="I1176" t="s">
        <v>15</v>
      </c>
      <c r="J1176" t="s">
        <v>23</v>
      </c>
      <c r="K1176" t="s">
        <v>34</v>
      </c>
      <c r="L1176" t="s">
        <v>20</v>
      </c>
      <c r="M1176">
        <v>0</v>
      </c>
    </row>
    <row r="1177" spans="1:13" x14ac:dyDescent="0.3">
      <c r="A1177">
        <v>1654</v>
      </c>
      <c r="B1177" t="s">
        <v>1204</v>
      </c>
      <c r="C1177">
        <v>39</v>
      </c>
      <c r="D1177" t="s">
        <v>12</v>
      </c>
      <c r="E1177" t="s">
        <v>20</v>
      </c>
      <c r="F1177">
        <v>0</v>
      </c>
      <c r="G1177" t="s">
        <v>14</v>
      </c>
      <c r="H1177">
        <v>12</v>
      </c>
      <c r="I1177" t="s">
        <v>22</v>
      </c>
      <c r="J1177" t="s">
        <v>23</v>
      </c>
      <c r="K1177" t="s">
        <v>24</v>
      </c>
      <c r="L1177" t="s">
        <v>20</v>
      </c>
      <c r="M1177">
        <v>0</v>
      </c>
    </row>
    <row r="1178" spans="1:13" x14ac:dyDescent="0.3">
      <c r="A1178">
        <v>1655</v>
      </c>
      <c r="B1178" t="s">
        <v>1205</v>
      </c>
      <c r="C1178">
        <v>49</v>
      </c>
      <c r="D1178" t="s">
        <v>19</v>
      </c>
      <c r="E1178" t="s">
        <v>20</v>
      </c>
      <c r="F1178">
        <v>0</v>
      </c>
      <c r="G1178" t="s">
        <v>14</v>
      </c>
      <c r="H1178">
        <v>22</v>
      </c>
      <c r="I1178" t="s">
        <v>33</v>
      </c>
      <c r="J1178" t="s">
        <v>16</v>
      </c>
      <c r="K1178" t="s">
        <v>24</v>
      </c>
      <c r="L1178" t="s">
        <v>20</v>
      </c>
      <c r="M1178">
        <v>0</v>
      </c>
    </row>
    <row r="1179" spans="1:13" x14ac:dyDescent="0.3">
      <c r="A1179">
        <v>1656</v>
      </c>
      <c r="B1179" t="s">
        <v>1206</v>
      </c>
      <c r="C1179">
        <v>50</v>
      </c>
      <c r="D1179" t="s">
        <v>19</v>
      </c>
      <c r="E1179" t="s">
        <v>20</v>
      </c>
      <c r="F1179">
        <v>0</v>
      </c>
      <c r="G1179" t="s">
        <v>14</v>
      </c>
      <c r="H1179">
        <v>17</v>
      </c>
      <c r="I1179" t="s">
        <v>33</v>
      </c>
      <c r="J1179" t="s">
        <v>16</v>
      </c>
      <c r="K1179" t="s">
        <v>34</v>
      </c>
      <c r="L1179" t="s">
        <v>20</v>
      </c>
      <c r="M1179">
        <v>0</v>
      </c>
    </row>
    <row r="1180" spans="1:13" x14ac:dyDescent="0.3">
      <c r="A1180">
        <v>1657</v>
      </c>
      <c r="B1180" t="s">
        <v>1207</v>
      </c>
      <c r="C1180">
        <v>20</v>
      </c>
      <c r="D1180" t="s">
        <v>45</v>
      </c>
      <c r="E1180" t="s">
        <v>20</v>
      </c>
      <c r="F1180">
        <v>0</v>
      </c>
      <c r="G1180" t="s">
        <v>14</v>
      </c>
      <c r="H1180">
        <v>2</v>
      </c>
      <c r="I1180" t="s">
        <v>15</v>
      </c>
      <c r="J1180" t="s">
        <v>16</v>
      </c>
      <c r="K1180" t="s">
        <v>17</v>
      </c>
      <c r="L1180" t="s">
        <v>20</v>
      </c>
      <c r="M1180">
        <v>0</v>
      </c>
    </row>
    <row r="1181" spans="1:13" x14ac:dyDescent="0.3">
      <c r="A1181">
        <v>1658</v>
      </c>
      <c r="B1181" t="s">
        <v>1208</v>
      </c>
      <c r="C1181">
        <v>34</v>
      </c>
      <c r="D1181" t="s">
        <v>27</v>
      </c>
      <c r="E1181" t="s">
        <v>20</v>
      </c>
      <c r="F1181">
        <v>0</v>
      </c>
      <c r="G1181" t="s">
        <v>14</v>
      </c>
      <c r="H1181">
        <v>3</v>
      </c>
      <c r="I1181" t="s">
        <v>15</v>
      </c>
      <c r="J1181" t="s">
        <v>16</v>
      </c>
      <c r="K1181" t="s">
        <v>34</v>
      </c>
      <c r="L1181" t="s">
        <v>20</v>
      </c>
      <c r="M1181">
        <v>0</v>
      </c>
    </row>
    <row r="1182" spans="1:13" x14ac:dyDescent="0.3">
      <c r="A1182">
        <v>1659</v>
      </c>
      <c r="B1182" t="s">
        <v>1209</v>
      </c>
      <c r="C1182">
        <v>36</v>
      </c>
      <c r="D1182" t="s">
        <v>12</v>
      </c>
      <c r="E1182" t="s">
        <v>20</v>
      </c>
      <c r="F1182">
        <v>0</v>
      </c>
      <c r="G1182" t="s">
        <v>14</v>
      </c>
      <c r="H1182">
        <v>7</v>
      </c>
      <c r="I1182" t="s">
        <v>22</v>
      </c>
      <c r="J1182" t="s">
        <v>23</v>
      </c>
      <c r="K1182" t="s">
        <v>17</v>
      </c>
      <c r="L1182" t="s">
        <v>20</v>
      </c>
      <c r="M1182">
        <v>0</v>
      </c>
    </row>
    <row r="1183" spans="1:13" x14ac:dyDescent="0.3">
      <c r="A1183">
        <v>1661</v>
      </c>
      <c r="B1183" t="s">
        <v>1210</v>
      </c>
      <c r="C1183">
        <v>49</v>
      </c>
      <c r="D1183" t="s">
        <v>19</v>
      </c>
      <c r="E1183" t="s">
        <v>20</v>
      </c>
      <c r="F1183">
        <v>0</v>
      </c>
      <c r="G1183" t="s">
        <v>14</v>
      </c>
      <c r="H1183">
        <v>6</v>
      </c>
      <c r="I1183" t="s">
        <v>22</v>
      </c>
      <c r="J1183" t="s">
        <v>16</v>
      </c>
      <c r="K1183" t="s">
        <v>24</v>
      </c>
      <c r="L1183" t="s">
        <v>13</v>
      </c>
      <c r="M1183">
        <v>1</v>
      </c>
    </row>
    <row r="1184" spans="1:13" x14ac:dyDescent="0.3">
      <c r="A1184">
        <v>1662</v>
      </c>
      <c r="B1184" t="s">
        <v>1211</v>
      </c>
      <c r="C1184">
        <v>36</v>
      </c>
      <c r="D1184" t="s">
        <v>12</v>
      </c>
      <c r="E1184" t="s">
        <v>20</v>
      </c>
      <c r="F1184">
        <v>0</v>
      </c>
      <c r="G1184" t="s">
        <v>46</v>
      </c>
      <c r="H1184">
        <v>1</v>
      </c>
      <c r="I1184" t="s">
        <v>15</v>
      </c>
      <c r="J1184" t="s">
        <v>16</v>
      </c>
      <c r="K1184" t="s">
        <v>24</v>
      </c>
      <c r="L1184" t="s">
        <v>20</v>
      </c>
      <c r="M1184">
        <v>0</v>
      </c>
    </row>
    <row r="1185" spans="1:13" x14ac:dyDescent="0.3">
      <c r="A1185">
        <v>1664</v>
      </c>
      <c r="B1185" t="s">
        <v>1212</v>
      </c>
      <c r="C1185">
        <v>36</v>
      </c>
      <c r="D1185" t="s">
        <v>12</v>
      </c>
      <c r="E1185" t="s">
        <v>20</v>
      </c>
      <c r="F1185">
        <v>0</v>
      </c>
      <c r="G1185" t="s">
        <v>14</v>
      </c>
      <c r="H1185">
        <v>3</v>
      </c>
      <c r="I1185" t="s">
        <v>15</v>
      </c>
      <c r="J1185" t="s">
        <v>23</v>
      </c>
      <c r="K1185" t="s">
        <v>34</v>
      </c>
      <c r="L1185" t="s">
        <v>20</v>
      </c>
      <c r="M1185">
        <v>0</v>
      </c>
    </row>
    <row r="1186" spans="1:13" x14ac:dyDescent="0.3">
      <c r="A1186">
        <v>1665</v>
      </c>
      <c r="B1186" t="s">
        <v>1213</v>
      </c>
      <c r="C1186">
        <v>54</v>
      </c>
      <c r="D1186" t="s">
        <v>19</v>
      </c>
      <c r="E1186" t="s">
        <v>20</v>
      </c>
      <c r="F1186">
        <v>0</v>
      </c>
      <c r="G1186" t="s">
        <v>14</v>
      </c>
      <c r="H1186">
        <v>22</v>
      </c>
      <c r="I1186" t="s">
        <v>33</v>
      </c>
      <c r="J1186" t="s">
        <v>16</v>
      </c>
      <c r="K1186" t="s">
        <v>24</v>
      </c>
      <c r="L1186" t="s">
        <v>20</v>
      </c>
      <c r="M1186">
        <v>0</v>
      </c>
    </row>
    <row r="1187" spans="1:13" x14ac:dyDescent="0.3">
      <c r="A1187">
        <v>1666</v>
      </c>
      <c r="B1187" t="s">
        <v>1214</v>
      </c>
      <c r="C1187">
        <v>43</v>
      </c>
      <c r="D1187" t="s">
        <v>12</v>
      </c>
      <c r="E1187" t="s">
        <v>20</v>
      </c>
      <c r="F1187">
        <v>0</v>
      </c>
      <c r="G1187" t="s">
        <v>14</v>
      </c>
      <c r="H1187">
        <v>15</v>
      </c>
      <c r="I1187" t="s">
        <v>22</v>
      </c>
      <c r="J1187" t="s">
        <v>23</v>
      </c>
      <c r="K1187" t="s">
        <v>24</v>
      </c>
      <c r="L1187" t="s">
        <v>20</v>
      </c>
      <c r="M1187">
        <v>0</v>
      </c>
    </row>
    <row r="1188" spans="1:13" x14ac:dyDescent="0.3">
      <c r="A1188">
        <v>1667</v>
      </c>
      <c r="B1188" t="s">
        <v>1215</v>
      </c>
      <c r="C1188">
        <v>35</v>
      </c>
      <c r="D1188" t="s">
        <v>27</v>
      </c>
      <c r="E1188" t="s">
        <v>13</v>
      </c>
      <c r="F1188">
        <v>1</v>
      </c>
      <c r="G1188" t="s">
        <v>21</v>
      </c>
      <c r="H1188">
        <v>12</v>
      </c>
      <c r="I1188" t="s">
        <v>22</v>
      </c>
      <c r="J1188" t="s">
        <v>23</v>
      </c>
      <c r="K1188" t="s">
        <v>17</v>
      </c>
      <c r="L1188" t="s">
        <v>13</v>
      </c>
      <c r="M1188">
        <v>1</v>
      </c>
    </row>
    <row r="1189" spans="1:13" x14ac:dyDescent="0.3">
      <c r="A1189">
        <v>1668</v>
      </c>
      <c r="B1189" t="s">
        <v>1216</v>
      </c>
      <c r="C1189">
        <v>38</v>
      </c>
      <c r="D1189" t="s">
        <v>12</v>
      </c>
      <c r="E1189" t="s">
        <v>20</v>
      </c>
      <c r="F1189">
        <v>0</v>
      </c>
      <c r="G1189" t="s">
        <v>21</v>
      </c>
      <c r="H1189">
        <v>1</v>
      </c>
      <c r="I1189" t="s">
        <v>15</v>
      </c>
      <c r="J1189" t="s">
        <v>23</v>
      </c>
      <c r="K1189" t="s">
        <v>24</v>
      </c>
      <c r="L1189" t="s">
        <v>20</v>
      </c>
      <c r="M1189">
        <v>0</v>
      </c>
    </row>
    <row r="1190" spans="1:13" x14ac:dyDescent="0.3">
      <c r="A1190">
        <v>1669</v>
      </c>
      <c r="B1190" t="s">
        <v>1217</v>
      </c>
      <c r="C1190">
        <v>29</v>
      </c>
      <c r="D1190" t="s">
        <v>27</v>
      </c>
      <c r="E1190" t="s">
        <v>20</v>
      </c>
      <c r="F1190">
        <v>0</v>
      </c>
      <c r="G1190" t="s">
        <v>14</v>
      </c>
      <c r="H1190">
        <v>5</v>
      </c>
      <c r="I1190" t="s">
        <v>15</v>
      </c>
      <c r="J1190" t="s">
        <v>23</v>
      </c>
      <c r="K1190" t="s">
        <v>34</v>
      </c>
      <c r="L1190" t="s">
        <v>13</v>
      </c>
      <c r="M1190">
        <v>1</v>
      </c>
    </row>
    <row r="1191" spans="1:13" x14ac:dyDescent="0.3">
      <c r="A1191">
        <v>1670</v>
      </c>
      <c r="B1191" t="s">
        <v>1218</v>
      </c>
      <c r="C1191">
        <v>33</v>
      </c>
      <c r="D1191" t="s">
        <v>27</v>
      </c>
      <c r="E1191" t="s">
        <v>20</v>
      </c>
      <c r="F1191">
        <v>0</v>
      </c>
      <c r="G1191" t="s">
        <v>14</v>
      </c>
      <c r="H1191">
        <v>2</v>
      </c>
      <c r="I1191" t="s">
        <v>15</v>
      </c>
      <c r="J1191" t="s">
        <v>23</v>
      </c>
      <c r="K1191" t="s">
        <v>34</v>
      </c>
      <c r="L1191" t="s">
        <v>20</v>
      </c>
      <c r="M1191">
        <v>0</v>
      </c>
    </row>
    <row r="1192" spans="1:13" x14ac:dyDescent="0.3">
      <c r="A1192">
        <v>1671</v>
      </c>
      <c r="B1192" t="s">
        <v>1219</v>
      </c>
      <c r="C1192">
        <v>32</v>
      </c>
      <c r="D1192" t="s">
        <v>27</v>
      </c>
      <c r="E1192" t="s">
        <v>20</v>
      </c>
      <c r="F1192">
        <v>0</v>
      </c>
      <c r="G1192" t="s">
        <v>14</v>
      </c>
      <c r="H1192">
        <v>2</v>
      </c>
      <c r="I1192" t="s">
        <v>15</v>
      </c>
      <c r="J1192" t="s">
        <v>23</v>
      </c>
      <c r="K1192" t="s">
        <v>34</v>
      </c>
      <c r="L1192" t="s">
        <v>20</v>
      </c>
      <c r="M1192">
        <v>0</v>
      </c>
    </row>
    <row r="1193" spans="1:13" x14ac:dyDescent="0.3">
      <c r="A1193">
        <v>1673</v>
      </c>
      <c r="B1193" t="s">
        <v>1220</v>
      </c>
      <c r="C1193">
        <v>31</v>
      </c>
      <c r="D1193" t="s">
        <v>27</v>
      </c>
      <c r="E1193" t="s">
        <v>20</v>
      </c>
      <c r="F1193">
        <v>0</v>
      </c>
      <c r="G1193" t="s">
        <v>14</v>
      </c>
      <c r="H1193">
        <v>5</v>
      </c>
      <c r="I1193" t="s">
        <v>15</v>
      </c>
      <c r="J1193" t="s">
        <v>16</v>
      </c>
      <c r="K1193" t="s">
        <v>24</v>
      </c>
      <c r="L1193" t="s">
        <v>20</v>
      </c>
      <c r="M1193">
        <v>0</v>
      </c>
    </row>
    <row r="1194" spans="1:13" x14ac:dyDescent="0.3">
      <c r="A1194">
        <v>1674</v>
      </c>
      <c r="B1194" t="s">
        <v>1221</v>
      </c>
      <c r="C1194">
        <v>49</v>
      </c>
      <c r="D1194" t="s">
        <v>19</v>
      </c>
      <c r="E1194" t="s">
        <v>20</v>
      </c>
      <c r="F1194">
        <v>0</v>
      </c>
      <c r="G1194" t="s">
        <v>14</v>
      </c>
      <c r="H1194">
        <v>16</v>
      </c>
      <c r="I1194" t="s">
        <v>33</v>
      </c>
      <c r="J1194" t="s">
        <v>16</v>
      </c>
      <c r="K1194" t="s">
        <v>34</v>
      </c>
      <c r="L1194" t="s">
        <v>13</v>
      </c>
      <c r="M1194">
        <v>1</v>
      </c>
    </row>
    <row r="1195" spans="1:13" x14ac:dyDescent="0.3">
      <c r="A1195">
        <v>1675</v>
      </c>
      <c r="B1195" t="s">
        <v>1222</v>
      </c>
      <c r="C1195">
        <v>38</v>
      </c>
      <c r="D1195" t="s">
        <v>12</v>
      </c>
      <c r="E1195" t="s">
        <v>20</v>
      </c>
      <c r="F1195">
        <v>0</v>
      </c>
      <c r="G1195" t="s">
        <v>21</v>
      </c>
      <c r="H1195">
        <v>2</v>
      </c>
      <c r="I1195" t="s">
        <v>15</v>
      </c>
      <c r="J1195" t="s">
        <v>16</v>
      </c>
      <c r="K1195" t="s">
        <v>17</v>
      </c>
      <c r="L1195" t="s">
        <v>20</v>
      </c>
      <c r="M1195">
        <v>0</v>
      </c>
    </row>
    <row r="1196" spans="1:13" x14ac:dyDescent="0.3">
      <c r="A1196">
        <v>1676</v>
      </c>
      <c r="B1196" t="s">
        <v>1223</v>
      </c>
      <c r="C1196">
        <v>47</v>
      </c>
      <c r="D1196" t="s">
        <v>19</v>
      </c>
      <c r="E1196" t="s">
        <v>20</v>
      </c>
      <c r="F1196">
        <v>0</v>
      </c>
      <c r="G1196" t="s">
        <v>14</v>
      </c>
      <c r="H1196">
        <v>2</v>
      </c>
      <c r="I1196" t="s">
        <v>15</v>
      </c>
      <c r="J1196" t="s">
        <v>16</v>
      </c>
      <c r="K1196" t="s">
        <v>34</v>
      </c>
      <c r="L1196" t="s">
        <v>20</v>
      </c>
      <c r="M1196">
        <v>0</v>
      </c>
    </row>
    <row r="1197" spans="1:13" x14ac:dyDescent="0.3">
      <c r="A1197">
        <v>1677</v>
      </c>
      <c r="B1197" t="s">
        <v>1224</v>
      </c>
      <c r="C1197">
        <v>49</v>
      </c>
      <c r="D1197" t="s">
        <v>19</v>
      </c>
      <c r="E1197" t="s">
        <v>20</v>
      </c>
      <c r="F1197">
        <v>0</v>
      </c>
      <c r="G1197" t="s">
        <v>14</v>
      </c>
      <c r="H1197">
        <v>1</v>
      </c>
      <c r="I1197" t="s">
        <v>15</v>
      </c>
      <c r="J1197" t="s">
        <v>23</v>
      </c>
      <c r="K1197" t="s">
        <v>17</v>
      </c>
      <c r="L1197" t="s">
        <v>20</v>
      </c>
      <c r="M1197">
        <v>0</v>
      </c>
    </row>
    <row r="1198" spans="1:13" x14ac:dyDescent="0.3">
      <c r="A1198">
        <v>1678</v>
      </c>
      <c r="B1198" t="s">
        <v>1225</v>
      </c>
      <c r="C1198">
        <v>41</v>
      </c>
      <c r="D1198" t="s">
        <v>12</v>
      </c>
      <c r="E1198" t="s">
        <v>20</v>
      </c>
      <c r="F1198">
        <v>0</v>
      </c>
      <c r="G1198" t="s">
        <v>14</v>
      </c>
      <c r="H1198">
        <v>23</v>
      </c>
      <c r="I1198" t="s">
        <v>33</v>
      </c>
      <c r="J1198" t="s">
        <v>23</v>
      </c>
      <c r="K1198" t="s">
        <v>17</v>
      </c>
      <c r="L1198" t="s">
        <v>13</v>
      </c>
      <c r="M1198">
        <v>1</v>
      </c>
    </row>
    <row r="1199" spans="1:13" x14ac:dyDescent="0.3">
      <c r="A1199">
        <v>1680</v>
      </c>
      <c r="B1199" t="s">
        <v>1226</v>
      </c>
      <c r="C1199">
        <v>20</v>
      </c>
      <c r="D1199" t="s">
        <v>45</v>
      </c>
      <c r="E1199" t="s">
        <v>20</v>
      </c>
      <c r="F1199">
        <v>0</v>
      </c>
      <c r="G1199" t="s">
        <v>14</v>
      </c>
      <c r="H1199">
        <v>9</v>
      </c>
      <c r="I1199" t="s">
        <v>22</v>
      </c>
      <c r="J1199" t="s">
        <v>23</v>
      </c>
      <c r="K1199" t="s">
        <v>17</v>
      </c>
      <c r="L1199" t="s">
        <v>20</v>
      </c>
      <c r="M1199">
        <v>0</v>
      </c>
    </row>
    <row r="1200" spans="1:13" x14ac:dyDescent="0.3">
      <c r="A1200">
        <v>1681</v>
      </c>
      <c r="B1200" t="s">
        <v>1227</v>
      </c>
      <c r="C1200">
        <v>33</v>
      </c>
      <c r="D1200" t="s">
        <v>27</v>
      </c>
      <c r="E1200" t="s">
        <v>20</v>
      </c>
      <c r="F1200">
        <v>0</v>
      </c>
      <c r="G1200" t="s">
        <v>46</v>
      </c>
      <c r="H1200">
        <v>16</v>
      </c>
      <c r="I1200" t="s">
        <v>33</v>
      </c>
      <c r="J1200" t="s">
        <v>16</v>
      </c>
      <c r="K1200" t="s">
        <v>34</v>
      </c>
      <c r="L1200" t="s">
        <v>13</v>
      </c>
      <c r="M1200">
        <v>1</v>
      </c>
    </row>
    <row r="1201" spans="1:13" x14ac:dyDescent="0.3">
      <c r="A1201">
        <v>1682</v>
      </c>
      <c r="B1201" t="s">
        <v>1228</v>
      </c>
      <c r="C1201">
        <v>36</v>
      </c>
      <c r="D1201" t="s">
        <v>12</v>
      </c>
      <c r="E1201" t="s">
        <v>20</v>
      </c>
      <c r="F1201">
        <v>0</v>
      </c>
      <c r="G1201" t="s">
        <v>14</v>
      </c>
      <c r="H1201">
        <v>26</v>
      </c>
      <c r="I1201" t="s">
        <v>33</v>
      </c>
      <c r="J1201" t="s">
        <v>23</v>
      </c>
      <c r="K1201" t="s">
        <v>24</v>
      </c>
      <c r="L1201" t="s">
        <v>20</v>
      </c>
      <c r="M1201">
        <v>0</v>
      </c>
    </row>
    <row r="1202" spans="1:13" x14ac:dyDescent="0.3">
      <c r="A1202">
        <v>1683</v>
      </c>
      <c r="B1202" t="s">
        <v>1229</v>
      </c>
      <c r="C1202">
        <v>44</v>
      </c>
      <c r="D1202" t="s">
        <v>12</v>
      </c>
      <c r="E1202" t="s">
        <v>20</v>
      </c>
      <c r="F1202">
        <v>0</v>
      </c>
      <c r="G1202" t="s">
        <v>14</v>
      </c>
      <c r="H1202">
        <v>1</v>
      </c>
      <c r="I1202" t="s">
        <v>15</v>
      </c>
      <c r="J1202" t="s">
        <v>16</v>
      </c>
      <c r="K1202" t="s">
        <v>34</v>
      </c>
      <c r="L1202" t="s">
        <v>13</v>
      </c>
      <c r="M1202">
        <v>1</v>
      </c>
    </row>
    <row r="1203" spans="1:13" x14ac:dyDescent="0.3">
      <c r="A1203">
        <v>1684</v>
      </c>
      <c r="B1203" t="s">
        <v>1230</v>
      </c>
      <c r="C1203">
        <v>23</v>
      </c>
      <c r="D1203" t="s">
        <v>45</v>
      </c>
      <c r="E1203" t="s">
        <v>13</v>
      </c>
      <c r="F1203">
        <v>1</v>
      </c>
      <c r="G1203" t="s">
        <v>14</v>
      </c>
      <c r="H1203">
        <v>8</v>
      </c>
      <c r="I1203" t="s">
        <v>22</v>
      </c>
      <c r="J1203" t="s">
        <v>23</v>
      </c>
      <c r="K1203" t="s">
        <v>17</v>
      </c>
      <c r="L1203" t="s">
        <v>13</v>
      </c>
      <c r="M1203">
        <v>1</v>
      </c>
    </row>
    <row r="1204" spans="1:13" x14ac:dyDescent="0.3">
      <c r="A1204">
        <v>1687</v>
      </c>
      <c r="B1204" t="s">
        <v>1231</v>
      </c>
      <c r="C1204">
        <v>38</v>
      </c>
      <c r="D1204" t="s">
        <v>12</v>
      </c>
      <c r="E1204" t="s">
        <v>20</v>
      </c>
      <c r="F1204">
        <v>0</v>
      </c>
      <c r="G1204" t="s">
        <v>14</v>
      </c>
      <c r="H1204">
        <v>4</v>
      </c>
      <c r="I1204" t="s">
        <v>15</v>
      </c>
      <c r="J1204" t="s">
        <v>16</v>
      </c>
      <c r="K1204" t="s">
        <v>24</v>
      </c>
      <c r="L1204" t="s">
        <v>20</v>
      </c>
      <c r="M1204">
        <v>0</v>
      </c>
    </row>
    <row r="1205" spans="1:13" x14ac:dyDescent="0.3">
      <c r="A1205">
        <v>1689</v>
      </c>
      <c r="B1205" t="s">
        <v>1232</v>
      </c>
      <c r="C1205">
        <v>53</v>
      </c>
      <c r="D1205" t="s">
        <v>19</v>
      </c>
      <c r="E1205" t="s">
        <v>20</v>
      </c>
      <c r="F1205">
        <v>0</v>
      </c>
      <c r="G1205" t="s">
        <v>14</v>
      </c>
      <c r="H1205">
        <v>24</v>
      </c>
      <c r="I1205" t="s">
        <v>33</v>
      </c>
      <c r="J1205" t="s">
        <v>23</v>
      </c>
      <c r="K1205" t="s">
        <v>24</v>
      </c>
      <c r="L1205" t="s">
        <v>20</v>
      </c>
      <c r="M1205">
        <v>0</v>
      </c>
    </row>
    <row r="1206" spans="1:13" x14ac:dyDescent="0.3">
      <c r="A1206">
        <v>1691</v>
      </c>
      <c r="B1206" t="s">
        <v>1233</v>
      </c>
      <c r="C1206">
        <v>48</v>
      </c>
      <c r="D1206" t="s">
        <v>19</v>
      </c>
      <c r="E1206" t="s">
        <v>13</v>
      </c>
      <c r="F1206">
        <v>1</v>
      </c>
      <c r="G1206" t="s">
        <v>21</v>
      </c>
      <c r="H1206">
        <v>7</v>
      </c>
      <c r="I1206" t="s">
        <v>22</v>
      </c>
      <c r="J1206" t="s">
        <v>16</v>
      </c>
      <c r="K1206" t="s">
        <v>24</v>
      </c>
      <c r="L1206" t="s">
        <v>13</v>
      </c>
      <c r="M1206">
        <v>1</v>
      </c>
    </row>
    <row r="1207" spans="1:13" x14ac:dyDescent="0.3">
      <c r="A1207">
        <v>1692</v>
      </c>
      <c r="B1207" t="s">
        <v>1234</v>
      </c>
      <c r="C1207">
        <v>32</v>
      </c>
      <c r="D1207" t="s">
        <v>27</v>
      </c>
      <c r="E1207" t="s">
        <v>13</v>
      </c>
      <c r="F1207">
        <v>1</v>
      </c>
      <c r="G1207" t="s">
        <v>14</v>
      </c>
      <c r="H1207">
        <v>2</v>
      </c>
      <c r="I1207" t="s">
        <v>15</v>
      </c>
      <c r="J1207" t="s">
        <v>23</v>
      </c>
      <c r="K1207" t="s">
        <v>17</v>
      </c>
      <c r="L1207" t="s">
        <v>20</v>
      </c>
      <c r="M1207">
        <v>0</v>
      </c>
    </row>
    <row r="1208" spans="1:13" x14ac:dyDescent="0.3">
      <c r="A1208">
        <v>1693</v>
      </c>
      <c r="B1208" t="s">
        <v>1235</v>
      </c>
      <c r="C1208">
        <v>26</v>
      </c>
      <c r="D1208" t="s">
        <v>27</v>
      </c>
      <c r="E1208" t="s">
        <v>20</v>
      </c>
      <c r="F1208">
        <v>0</v>
      </c>
      <c r="G1208" t="s">
        <v>46</v>
      </c>
      <c r="H1208">
        <v>7</v>
      </c>
      <c r="I1208" t="s">
        <v>22</v>
      </c>
      <c r="J1208" t="s">
        <v>23</v>
      </c>
      <c r="K1208" t="s">
        <v>17</v>
      </c>
      <c r="L1208" t="s">
        <v>20</v>
      </c>
      <c r="M1208">
        <v>0</v>
      </c>
    </row>
    <row r="1209" spans="1:13" x14ac:dyDescent="0.3">
      <c r="A1209">
        <v>1694</v>
      </c>
      <c r="B1209" t="s">
        <v>1236</v>
      </c>
      <c r="C1209">
        <v>55</v>
      </c>
      <c r="D1209" t="s">
        <v>19</v>
      </c>
      <c r="E1209" t="s">
        <v>20</v>
      </c>
      <c r="F1209">
        <v>0</v>
      </c>
      <c r="G1209" t="s">
        <v>14</v>
      </c>
      <c r="H1209">
        <v>22</v>
      </c>
      <c r="I1209" t="s">
        <v>33</v>
      </c>
      <c r="J1209" t="s">
        <v>23</v>
      </c>
      <c r="K1209" t="s">
        <v>34</v>
      </c>
      <c r="L1209" t="s">
        <v>20</v>
      </c>
      <c r="M1209">
        <v>0</v>
      </c>
    </row>
    <row r="1210" spans="1:13" x14ac:dyDescent="0.3">
      <c r="A1210">
        <v>1696</v>
      </c>
      <c r="B1210" t="s">
        <v>1237</v>
      </c>
      <c r="C1210">
        <v>34</v>
      </c>
      <c r="D1210" t="s">
        <v>27</v>
      </c>
      <c r="E1210" t="s">
        <v>20</v>
      </c>
      <c r="F1210">
        <v>0</v>
      </c>
      <c r="G1210" t="s">
        <v>14</v>
      </c>
      <c r="H1210">
        <v>5</v>
      </c>
      <c r="I1210" t="s">
        <v>15</v>
      </c>
      <c r="J1210" t="s">
        <v>23</v>
      </c>
      <c r="K1210" t="s">
        <v>24</v>
      </c>
      <c r="L1210" t="s">
        <v>20</v>
      </c>
      <c r="M1210">
        <v>0</v>
      </c>
    </row>
    <row r="1211" spans="1:13" x14ac:dyDescent="0.3">
      <c r="A1211">
        <v>1697</v>
      </c>
      <c r="B1211" t="s">
        <v>1238</v>
      </c>
      <c r="C1211">
        <v>60</v>
      </c>
      <c r="D1211" t="s">
        <v>31</v>
      </c>
      <c r="E1211" t="s">
        <v>20</v>
      </c>
      <c r="F1211">
        <v>0</v>
      </c>
      <c r="G1211" t="s">
        <v>14</v>
      </c>
      <c r="H1211">
        <v>1</v>
      </c>
      <c r="I1211" t="s">
        <v>15</v>
      </c>
      <c r="J1211" t="s">
        <v>23</v>
      </c>
      <c r="K1211" t="s">
        <v>34</v>
      </c>
      <c r="L1211" t="s">
        <v>20</v>
      </c>
      <c r="M1211">
        <v>0</v>
      </c>
    </row>
    <row r="1212" spans="1:13" x14ac:dyDescent="0.3">
      <c r="A1212">
        <v>1698</v>
      </c>
      <c r="B1212" t="s">
        <v>1239</v>
      </c>
      <c r="C1212">
        <v>33</v>
      </c>
      <c r="D1212" t="s">
        <v>27</v>
      </c>
      <c r="E1212" t="s">
        <v>20</v>
      </c>
      <c r="F1212">
        <v>0</v>
      </c>
      <c r="G1212" t="s">
        <v>14</v>
      </c>
      <c r="H1212">
        <v>21</v>
      </c>
      <c r="I1212" t="s">
        <v>33</v>
      </c>
      <c r="J1212" t="s">
        <v>23</v>
      </c>
      <c r="K1212" t="s">
        <v>24</v>
      </c>
      <c r="L1212" t="s">
        <v>20</v>
      </c>
      <c r="M1212">
        <v>0</v>
      </c>
    </row>
    <row r="1213" spans="1:13" x14ac:dyDescent="0.3">
      <c r="A1213">
        <v>1700</v>
      </c>
      <c r="B1213" t="s">
        <v>1240</v>
      </c>
      <c r="C1213">
        <v>37</v>
      </c>
      <c r="D1213" t="s">
        <v>12</v>
      </c>
      <c r="E1213" t="s">
        <v>20</v>
      </c>
      <c r="F1213">
        <v>0</v>
      </c>
      <c r="G1213" t="s">
        <v>21</v>
      </c>
      <c r="H1213">
        <v>1</v>
      </c>
      <c r="I1213" t="s">
        <v>15</v>
      </c>
      <c r="J1213" t="s">
        <v>23</v>
      </c>
      <c r="K1213" t="s">
        <v>34</v>
      </c>
      <c r="L1213" t="s">
        <v>20</v>
      </c>
      <c r="M1213">
        <v>0</v>
      </c>
    </row>
    <row r="1214" spans="1:13" x14ac:dyDescent="0.3">
      <c r="A1214">
        <v>1701</v>
      </c>
      <c r="B1214" t="s">
        <v>1241</v>
      </c>
      <c r="C1214">
        <v>34</v>
      </c>
      <c r="D1214" t="s">
        <v>27</v>
      </c>
      <c r="E1214" t="s">
        <v>20</v>
      </c>
      <c r="F1214">
        <v>0</v>
      </c>
      <c r="G1214" t="s">
        <v>14</v>
      </c>
      <c r="H1214">
        <v>19</v>
      </c>
      <c r="I1214" t="s">
        <v>33</v>
      </c>
      <c r="J1214" t="s">
        <v>16</v>
      </c>
      <c r="K1214" t="s">
        <v>24</v>
      </c>
      <c r="L1214" t="s">
        <v>20</v>
      </c>
      <c r="M1214">
        <v>0</v>
      </c>
    </row>
    <row r="1215" spans="1:13" x14ac:dyDescent="0.3">
      <c r="A1215">
        <v>1702</v>
      </c>
      <c r="B1215" t="s">
        <v>1242</v>
      </c>
      <c r="C1215">
        <v>23</v>
      </c>
      <c r="D1215" t="s">
        <v>45</v>
      </c>
      <c r="E1215" t="s">
        <v>13</v>
      </c>
      <c r="F1215">
        <v>1</v>
      </c>
      <c r="G1215" t="s">
        <v>14</v>
      </c>
      <c r="H1215">
        <v>7</v>
      </c>
      <c r="I1215" t="s">
        <v>22</v>
      </c>
      <c r="J1215" t="s">
        <v>23</v>
      </c>
      <c r="K1215" t="s">
        <v>34</v>
      </c>
      <c r="L1215" t="s">
        <v>13</v>
      </c>
      <c r="M1215">
        <v>1</v>
      </c>
    </row>
    <row r="1216" spans="1:13" x14ac:dyDescent="0.3">
      <c r="A1216">
        <v>1703</v>
      </c>
      <c r="B1216" t="s">
        <v>1243</v>
      </c>
      <c r="C1216">
        <v>44</v>
      </c>
      <c r="D1216" t="s">
        <v>12</v>
      </c>
      <c r="E1216" t="s">
        <v>20</v>
      </c>
      <c r="F1216">
        <v>0</v>
      </c>
      <c r="G1216" t="s">
        <v>14</v>
      </c>
      <c r="H1216">
        <v>2</v>
      </c>
      <c r="I1216" t="s">
        <v>15</v>
      </c>
      <c r="J1216" t="s">
        <v>16</v>
      </c>
      <c r="K1216" t="s">
        <v>24</v>
      </c>
      <c r="L1216" t="s">
        <v>13</v>
      </c>
      <c r="M1216">
        <v>1</v>
      </c>
    </row>
    <row r="1217" spans="1:13" x14ac:dyDescent="0.3">
      <c r="A1217">
        <v>1704</v>
      </c>
      <c r="B1217" t="s">
        <v>1244</v>
      </c>
      <c r="C1217">
        <v>35</v>
      </c>
      <c r="D1217" t="s">
        <v>27</v>
      </c>
      <c r="E1217" t="s">
        <v>20</v>
      </c>
      <c r="F1217">
        <v>0</v>
      </c>
      <c r="G1217" t="s">
        <v>21</v>
      </c>
      <c r="H1217">
        <v>2</v>
      </c>
      <c r="I1217" t="s">
        <v>15</v>
      </c>
      <c r="J1217" t="s">
        <v>23</v>
      </c>
      <c r="K1217" t="s">
        <v>17</v>
      </c>
      <c r="L1217" t="s">
        <v>13</v>
      </c>
      <c r="M1217">
        <v>1</v>
      </c>
    </row>
    <row r="1218" spans="1:13" x14ac:dyDescent="0.3">
      <c r="A1218">
        <v>1706</v>
      </c>
      <c r="B1218" t="s">
        <v>1245</v>
      </c>
      <c r="C1218">
        <v>43</v>
      </c>
      <c r="D1218" t="s">
        <v>12</v>
      </c>
      <c r="E1218" t="s">
        <v>20</v>
      </c>
      <c r="F1218">
        <v>0</v>
      </c>
      <c r="G1218" t="s">
        <v>14</v>
      </c>
      <c r="H1218">
        <v>2</v>
      </c>
      <c r="I1218" t="s">
        <v>15</v>
      </c>
      <c r="J1218" t="s">
        <v>23</v>
      </c>
      <c r="K1218" t="s">
        <v>24</v>
      </c>
      <c r="L1218" t="s">
        <v>13</v>
      </c>
      <c r="M1218">
        <v>1</v>
      </c>
    </row>
    <row r="1219" spans="1:13" x14ac:dyDescent="0.3">
      <c r="A1219">
        <v>1707</v>
      </c>
      <c r="B1219" t="s">
        <v>1246</v>
      </c>
      <c r="C1219">
        <v>24</v>
      </c>
      <c r="D1219" t="s">
        <v>45</v>
      </c>
      <c r="E1219" t="s">
        <v>20</v>
      </c>
      <c r="F1219">
        <v>0</v>
      </c>
      <c r="G1219" t="s">
        <v>14</v>
      </c>
      <c r="H1219">
        <v>9</v>
      </c>
      <c r="I1219" t="s">
        <v>22</v>
      </c>
      <c r="J1219" t="s">
        <v>23</v>
      </c>
      <c r="K1219" t="s">
        <v>24</v>
      </c>
      <c r="L1219" t="s">
        <v>20</v>
      </c>
      <c r="M1219">
        <v>0</v>
      </c>
    </row>
    <row r="1220" spans="1:13" x14ac:dyDescent="0.3">
      <c r="A1220">
        <v>1708</v>
      </c>
      <c r="B1220" t="s">
        <v>1247</v>
      </c>
      <c r="C1220">
        <v>41</v>
      </c>
      <c r="D1220" t="s">
        <v>12</v>
      </c>
      <c r="E1220" t="s">
        <v>20</v>
      </c>
      <c r="F1220">
        <v>0</v>
      </c>
      <c r="G1220" t="s">
        <v>14</v>
      </c>
      <c r="H1220">
        <v>6</v>
      </c>
      <c r="I1220" t="s">
        <v>22</v>
      </c>
      <c r="J1220" t="s">
        <v>23</v>
      </c>
      <c r="K1220" t="s">
        <v>17</v>
      </c>
      <c r="L1220" t="s">
        <v>20</v>
      </c>
      <c r="M1220">
        <v>0</v>
      </c>
    </row>
    <row r="1221" spans="1:13" x14ac:dyDescent="0.3">
      <c r="A1221">
        <v>1709</v>
      </c>
      <c r="B1221" t="s">
        <v>1248</v>
      </c>
      <c r="C1221">
        <v>29</v>
      </c>
      <c r="D1221" t="s">
        <v>27</v>
      </c>
      <c r="E1221" t="s">
        <v>20</v>
      </c>
      <c r="F1221">
        <v>0</v>
      </c>
      <c r="G1221" t="s">
        <v>14</v>
      </c>
      <c r="H1221">
        <v>9</v>
      </c>
      <c r="I1221" t="s">
        <v>22</v>
      </c>
      <c r="J1221" t="s">
        <v>16</v>
      </c>
      <c r="K1221" t="s">
        <v>24</v>
      </c>
      <c r="L1221" t="s">
        <v>20</v>
      </c>
      <c r="M1221">
        <v>0</v>
      </c>
    </row>
    <row r="1222" spans="1:13" x14ac:dyDescent="0.3">
      <c r="A1222">
        <v>1710</v>
      </c>
      <c r="B1222" t="s">
        <v>1249</v>
      </c>
      <c r="C1222">
        <v>36</v>
      </c>
      <c r="D1222" t="s">
        <v>12</v>
      </c>
      <c r="E1222" t="s">
        <v>20</v>
      </c>
      <c r="F1222">
        <v>0</v>
      </c>
      <c r="G1222" t="s">
        <v>14</v>
      </c>
      <c r="H1222">
        <v>2</v>
      </c>
      <c r="I1222" t="s">
        <v>15</v>
      </c>
      <c r="J1222" t="s">
        <v>16</v>
      </c>
      <c r="K1222" t="s">
        <v>17</v>
      </c>
      <c r="L1222" t="s">
        <v>20</v>
      </c>
      <c r="M1222">
        <v>0</v>
      </c>
    </row>
    <row r="1223" spans="1:13" x14ac:dyDescent="0.3">
      <c r="A1223">
        <v>1712</v>
      </c>
      <c r="B1223" t="s">
        <v>1250</v>
      </c>
      <c r="C1223">
        <v>45</v>
      </c>
      <c r="D1223" t="s">
        <v>12</v>
      </c>
      <c r="E1223" t="s">
        <v>20</v>
      </c>
      <c r="F1223">
        <v>0</v>
      </c>
      <c r="G1223" t="s">
        <v>46</v>
      </c>
      <c r="H1223">
        <v>1</v>
      </c>
      <c r="I1223" t="s">
        <v>15</v>
      </c>
      <c r="J1223" t="s">
        <v>23</v>
      </c>
      <c r="K1223" t="s">
        <v>24</v>
      </c>
      <c r="L1223" t="s">
        <v>20</v>
      </c>
      <c r="M1223">
        <v>0</v>
      </c>
    </row>
    <row r="1224" spans="1:13" x14ac:dyDescent="0.3">
      <c r="A1224">
        <v>1714</v>
      </c>
      <c r="B1224" t="s">
        <v>1251</v>
      </c>
      <c r="C1224">
        <v>24</v>
      </c>
      <c r="D1224" t="s">
        <v>45</v>
      </c>
      <c r="E1224" t="s">
        <v>13</v>
      </c>
      <c r="F1224">
        <v>1</v>
      </c>
      <c r="G1224" t="s">
        <v>14</v>
      </c>
      <c r="H1224">
        <v>22</v>
      </c>
      <c r="I1224" t="s">
        <v>33</v>
      </c>
      <c r="J1224" t="s">
        <v>23</v>
      </c>
      <c r="K1224" t="s">
        <v>24</v>
      </c>
      <c r="L1224" t="s">
        <v>20</v>
      </c>
      <c r="M1224">
        <v>0</v>
      </c>
    </row>
    <row r="1225" spans="1:13" x14ac:dyDescent="0.3">
      <c r="A1225">
        <v>1716</v>
      </c>
      <c r="B1225" t="s">
        <v>1252</v>
      </c>
      <c r="C1225">
        <v>47</v>
      </c>
      <c r="D1225" t="s">
        <v>19</v>
      </c>
      <c r="E1225" t="s">
        <v>13</v>
      </c>
      <c r="F1225">
        <v>1</v>
      </c>
      <c r="G1225" t="s">
        <v>21</v>
      </c>
      <c r="H1225">
        <v>9</v>
      </c>
      <c r="I1225" t="s">
        <v>22</v>
      </c>
      <c r="J1225" t="s">
        <v>23</v>
      </c>
      <c r="K1225" t="s">
        <v>24</v>
      </c>
      <c r="L1225" t="s">
        <v>20</v>
      </c>
      <c r="M1225">
        <v>0</v>
      </c>
    </row>
    <row r="1226" spans="1:13" x14ac:dyDescent="0.3">
      <c r="A1226">
        <v>1718</v>
      </c>
      <c r="B1226" t="s">
        <v>1253</v>
      </c>
      <c r="C1226">
        <v>26</v>
      </c>
      <c r="D1226" t="s">
        <v>27</v>
      </c>
      <c r="E1226" t="s">
        <v>20</v>
      </c>
      <c r="F1226">
        <v>0</v>
      </c>
      <c r="G1226" t="s">
        <v>14</v>
      </c>
      <c r="H1226">
        <v>17</v>
      </c>
      <c r="I1226" t="s">
        <v>33</v>
      </c>
      <c r="J1226" t="s">
        <v>23</v>
      </c>
      <c r="K1226" t="s">
        <v>24</v>
      </c>
      <c r="L1226" t="s">
        <v>20</v>
      </c>
      <c r="M1226">
        <v>0</v>
      </c>
    </row>
    <row r="1227" spans="1:13" x14ac:dyDescent="0.3">
      <c r="A1227">
        <v>1719</v>
      </c>
      <c r="B1227" t="s">
        <v>1254</v>
      </c>
      <c r="C1227">
        <v>45</v>
      </c>
      <c r="D1227" t="s">
        <v>12</v>
      </c>
      <c r="E1227" t="s">
        <v>20</v>
      </c>
      <c r="F1227">
        <v>0</v>
      </c>
      <c r="G1227" t="s">
        <v>14</v>
      </c>
      <c r="H1227">
        <v>28</v>
      </c>
      <c r="I1227" t="s">
        <v>33</v>
      </c>
      <c r="J1227" t="s">
        <v>16</v>
      </c>
      <c r="K1227" t="s">
        <v>17</v>
      </c>
      <c r="L1227" t="s">
        <v>20</v>
      </c>
      <c r="M1227">
        <v>0</v>
      </c>
    </row>
    <row r="1228" spans="1:13" x14ac:dyDescent="0.3">
      <c r="A1228">
        <v>1720</v>
      </c>
      <c r="B1228" t="s">
        <v>1255</v>
      </c>
      <c r="C1228">
        <v>32</v>
      </c>
      <c r="D1228" t="s">
        <v>27</v>
      </c>
      <c r="E1228" t="s">
        <v>20</v>
      </c>
      <c r="F1228">
        <v>0</v>
      </c>
      <c r="G1228" t="s">
        <v>21</v>
      </c>
      <c r="H1228">
        <v>10</v>
      </c>
      <c r="I1228" t="s">
        <v>22</v>
      </c>
      <c r="J1228" t="s">
        <v>23</v>
      </c>
      <c r="K1228" t="s">
        <v>24</v>
      </c>
      <c r="L1228" t="s">
        <v>20</v>
      </c>
      <c r="M1228">
        <v>0</v>
      </c>
    </row>
    <row r="1229" spans="1:13" x14ac:dyDescent="0.3">
      <c r="A1229">
        <v>1721</v>
      </c>
      <c r="B1229" t="s">
        <v>1256</v>
      </c>
      <c r="C1229">
        <v>31</v>
      </c>
      <c r="D1229" t="s">
        <v>27</v>
      </c>
      <c r="E1229" t="s">
        <v>20</v>
      </c>
      <c r="F1229">
        <v>0</v>
      </c>
      <c r="G1229" t="s">
        <v>14</v>
      </c>
      <c r="H1229">
        <v>2</v>
      </c>
      <c r="I1229" t="s">
        <v>15</v>
      </c>
      <c r="J1229" t="s">
        <v>23</v>
      </c>
      <c r="K1229" t="s">
        <v>24</v>
      </c>
      <c r="L1229" t="s">
        <v>20</v>
      </c>
      <c r="M1229">
        <v>0</v>
      </c>
    </row>
    <row r="1230" spans="1:13" x14ac:dyDescent="0.3">
      <c r="A1230">
        <v>1722</v>
      </c>
      <c r="B1230" t="s">
        <v>1257</v>
      </c>
      <c r="C1230">
        <v>41</v>
      </c>
      <c r="D1230" t="s">
        <v>12</v>
      </c>
      <c r="E1230" t="s">
        <v>20</v>
      </c>
      <c r="F1230">
        <v>0</v>
      </c>
      <c r="G1230" t="s">
        <v>46</v>
      </c>
      <c r="H1230">
        <v>4</v>
      </c>
      <c r="I1230" t="s">
        <v>15</v>
      </c>
      <c r="J1230" t="s">
        <v>23</v>
      </c>
      <c r="K1230" t="s">
        <v>24</v>
      </c>
      <c r="L1230" t="s">
        <v>20</v>
      </c>
      <c r="M1230">
        <v>0</v>
      </c>
    </row>
    <row r="1231" spans="1:13" x14ac:dyDescent="0.3">
      <c r="A1231">
        <v>1724</v>
      </c>
      <c r="B1231" t="s">
        <v>1258</v>
      </c>
      <c r="C1231">
        <v>40</v>
      </c>
      <c r="D1231" t="s">
        <v>12</v>
      </c>
      <c r="E1231" t="s">
        <v>20</v>
      </c>
      <c r="F1231">
        <v>0</v>
      </c>
      <c r="G1231" t="s">
        <v>14</v>
      </c>
      <c r="H1231">
        <v>8</v>
      </c>
      <c r="I1231" t="s">
        <v>22</v>
      </c>
      <c r="J1231" t="s">
        <v>16</v>
      </c>
      <c r="K1231" t="s">
        <v>24</v>
      </c>
      <c r="L1231" t="s">
        <v>13</v>
      </c>
      <c r="M1231">
        <v>1</v>
      </c>
    </row>
    <row r="1232" spans="1:13" x14ac:dyDescent="0.3">
      <c r="A1232">
        <v>1725</v>
      </c>
      <c r="B1232" t="s">
        <v>1259</v>
      </c>
      <c r="C1232">
        <v>24</v>
      </c>
      <c r="D1232" t="s">
        <v>45</v>
      </c>
      <c r="E1232" t="s">
        <v>20</v>
      </c>
      <c r="F1232">
        <v>0</v>
      </c>
      <c r="G1232" t="s">
        <v>14</v>
      </c>
      <c r="H1232">
        <v>29</v>
      </c>
      <c r="I1232" t="s">
        <v>33</v>
      </c>
      <c r="J1232" t="s">
        <v>23</v>
      </c>
      <c r="K1232" t="s">
        <v>34</v>
      </c>
      <c r="L1232" t="s">
        <v>20</v>
      </c>
      <c r="M1232">
        <v>0</v>
      </c>
    </row>
    <row r="1233" spans="1:13" x14ac:dyDescent="0.3">
      <c r="A1233">
        <v>1727</v>
      </c>
      <c r="B1233" t="s">
        <v>1260</v>
      </c>
      <c r="C1233">
        <v>46</v>
      </c>
      <c r="D1233" t="s">
        <v>19</v>
      </c>
      <c r="E1233" t="s">
        <v>20</v>
      </c>
      <c r="F1233">
        <v>0</v>
      </c>
      <c r="G1233" t="s">
        <v>14</v>
      </c>
      <c r="H1233">
        <v>13</v>
      </c>
      <c r="I1233" t="s">
        <v>22</v>
      </c>
      <c r="J1233" t="s">
        <v>23</v>
      </c>
      <c r="K1233" t="s">
        <v>17</v>
      </c>
      <c r="L1233" t="s">
        <v>20</v>
      </c>
      <c r="M1233">
        <v>0</v>
      </c>
    </row>
    <row r="1234" spans="1:13" x14ac:dyDescent="0.3">
      <c r="A1234">
        <v>1728</v>
      </c>
      <c r="B1234" t="s">
        <v>1261</v>
      </c>
      <c r="C1234">
        <v>35</v>
      </c>
      <c r="D1234" t="s">
        <v>27</v>
      </c>
      <c r="E1234" t="s">
        <v>20</v>
      </c>
      <c r="F1234">
        <v>0</v>
      </c>
      <c r="G1234" t="s">
        <v>14</v>
      </c>
      <c r="H1234">
        <v>27</v>
      </c>
      <c r="I1234" t="s">
        <v>33</v>
      </c>
      <c r="J1234" t="s">
        <v>23</v>
      </c>
      <c r="K1234" t="s">
        <v>24</v>
      </c>
      <c r="L1234" t="s">
        <v>20</v>
      </c>
      <c r="M1234">
        <v>0</v>
      </c>
    </row>
    <row r="1235" spans="1:13" x14ac:dyDescent="0.3">
      <c r="A1235">
        <v>1729</v>
      </c>
      <c r="B1235" t="s">
        <v>1262</v>
      </c>
      <c r="C1235">
        <v>30</v>
      </c>
      <c r="D1235" t="s">
        <v>27</v>
      </c>
      <c r="E1235" t="s">
        <v>20</v>
      </c>
      <c r="F1235">
        <v>0</v>
      </c>
      <c r="G1235" t="s">
        <v>14</v>
      </c>
      <c r="H1235">
        <v>16</v>
      </c>
      <c r="I1235" t="s">
        <v>33</v>
      </c>
      <c r="J1235" t="s">
        <v>23</v>
      </c>
      <c r="K1235" t="s">
        <v>24</v>
      </c>
      <c r="L1235" t="s">
        <v>20</v>
      </c>
      <c r="M1235">
        <v>0</v>
      </c>
    </row>
    <row r="1236" spans="1:13" x14ac:dyDescent="0.3">
      <c r="A1236">
        <v>1731</v>
      </c>
      <c r="B1236" t="s">
        <v>1263</v>
      </c>
      <c r="C1236">
        <v>47</v>
      </c>
      <c r="D1236" t="s">
        <v>19</v>
      </c>
      <c r="E1236" t="s">
        <v>20</v>
      </c>
      <c r="F1236">
        <v>0</v>
      </c>
      <c r="G1236" t="s">
        <v>46</v>
      </c>
      <c r="H1236">
        <v>2</v>
      </c>
      <c r="I1236" t="s">
        <v>15</v>
      </c>
      <c r="J1236" t="s">
        <v>23</v>
      </c>
      <c r="K1236" t="s">
        <v>24</v>
      </c>
      <c r="L1236" t="s">
        <v>20</v>
      </c>
      <c r="M1236">
        <v>0</v>
      </c>
    </row>
    <row r="1237" spans="1:13" x14ac:dyDescent="0.3">
      <c r="A1237">
        <v>1732</v>
      </c>
      <c r="B1237" t="s">
        <v>1264</v>
      </c>
      <c r="C1237">
        <v>46</v>
      </c>
      <c r="D1237" t="s">
        <v>19</v>
      </c>
      <c r="E1237" t="s">
        <v>20</v>
      </c>
      <c r="F1237">
        <v>0</v>
      </c>
      <c r="G1237" t="s">
        <v>14</v>
      </c>
      <c r="H1237">
        <v>2</v>
      </c>
      <c r="I1237" t="s">
        <v>15</v>
      </c>
      <c r="J1237" t="s">
        <v>23</v>
      </c>
      <c r="K1237" t="s">
        <v>34</v>
      </c>
      <c r="L1237" t="s">
        <v>13</v>
      </c>
      <c r="M1237">
        <v>1</v>
      </c>
    </row>
    <row r="1238" spans="1:13" x14ac:dyDescent="0.3">
      <c r="A1238">
        <v>1733</v>
      </c>
      <c r="B1238" t="s">
        <v>1265</v>
      </c>
      <c r="C1238">
        <v>36</v>
      </c>
      <c r="D1238" t="s">
        <v>12</v>
      </c>
      <c r="E1238" t="s">
        <v>13</v>
      </c>
      <c r="F1238">
        <v>1</v>
      </c>
      <c r="G1238" t="s">
        <v>14</v>
      </c>
      <c r="H1238">
        <v>13</v>
      </c>
      <c r="I1238" t="s">
        <v>22</v>
      </c>
      <c r="J1238" t="s">
        <v>23</v>
      </c>
      <c r="K1238" t="s">
        <v>34</v>
      </c>
      <c r="L1238" t="s">
        <v>13</v>
      </c>
      <c r="M1238">
        <v>1</v>
      </c>
    </row>
    <row r="1239" spans="1:13" x14ac:dyDescent="0.3">
      <c r="A1239">
        <v>1734</v>
      </c>
      <c r="B1239" t="s">
        <v>1266</v>
      </c>
      <c r="C1239">
        <v>32</v>
      </c>
      <c r="D1239" t="s">
        <v>27</v>
      </c>
      <c r="E1239" t="s">
        <v>13</v>
      </c>
      <c r="F1239">
        <v>1</v>
      </c>
      <c r="G1239" t="s">
        <v>14</v>
      </c>
      <c r="H1239">
        <v>1</v>
      </c>
      <c r="I1239" t="s">
        <v>15</v>
      </c>
      <c r="J1239" t="s">
        <v>23</v>
      </c>
      <c r="K1239" t="s">
        <v>17</v>
      </c>
      <c r="L1239" t="s">
        <v>20</v>
      </c>
      <c r="M1239">
        <v>0</v>
      </c>
    </row>
    <row r="1240" spans="1:13" x14ac:dyDescent="0.3">
      <c r="A1240">
        <v>1735</v>
      </c>
      <c r="B1240" t="s">
        <v>1267</v>
      </c>
      <c r="C1240">
        <v>23</v>
      </c>
      <c r="D1240" t="s">
        <v>45</v>
      </c>
      <c r="E1240" t="s">
        <v>20</v>
      </c>
      <c r="F1240">
        <v>0</v>
      </c>
      <c r="G1240" t="s">
        <v>14</v>
      </c>
      <c r="H1240">
        <v>4</v>
      </c>
      <c r="I1240" t="s">
        <v>15</v>
      </c>
      <c r="J1240" t="s">
        <v>16</v>
      </c>
      <c r="K1240" t="s">
        <v>17</v>
      </c>
      <c r="L1240" t="s">
        <v>20</v>
      </c>
      <c r="M1240">
        <v>0</v>
      </c>
    </row>
    <row r="1241" spans="1:13" x14ac:dyDescent="0.3">
      <c r="A1241">
        <v>1736</v>
      </c>
      <c r="B1241" t="s">
        <v>1268</v>
      </c>
      <c r="C1241">
        <v>31</v>
      </c>
      <c r="D1241" t="s">
        <v>27</v>
      </c>
      <c r="E1241" t="s">
        <v>20</v>
      </c>
      <c r="F1241">
        <v>0</v>
      </c>
      <c r="G1241" t="s">
        <v>21</v>
      </c>
      <c r="H1241">
        <v>24</v>
      </c>
      <c r="I1241" t="s">
        <v>33</v>
      </c>
      <c r="J1241" t="s">
        <v>16</v>
      </c>
      <c r="K1241" t="s">
        <v>17</v>
      </c>
      <c r="L1241" t="s">
        <v>20</v>
      </c>
      <c r="M1241">
        <v>0</v>
      </c>
    </row>
    <row r="1242" spans="1:13" x14ac:dyDescent="0.3">
      <c r="A1242">
        <v>1737</v>
      </c>
      <c r="B1242" t="s">
        <v>1269</v>
      </c>
      <c r="C1242">
        <v>39</v>
      </c>
      <c r="D1242" t="s">
        <v>12</v>
      </c>
      <c r="E1242" t="s">
        <v>20</v>
      </c>
      <c r="F1242">
        <v>0</v>
      </c>
      <c r="G1242" t="s">
        <v>46</v>
      </c>
      <c r="H1242">
        <v>1</v>
      </c>
      <c r="I1242" t="s">
        <v>15</v>
      </c>
      <c r="J1242" t="s">
        <v>23</v>
      </c>
      <c r="K1242" t="s">
        <v>24</v>
      </c>
      <c r="L1242" t="s">
        <v>13</v>
      </c>
      <c r="M1242">
        <v>1</v>
      </c>
    </row>
    <row r="1243" spans="1:13" x14ac:dyDescent="0.3">
      <c r="A1243">
        <v>1739</v>
      </c>
      <c r="B1243" t="s">
        <v>1270</v>
      </c>
      <c r="C1243">
        <v>32</v>
      </c>
      <c r="D1243" t="s">
        <v>27</v>
      </c>
      <c r="E1243" t="s">
        <v>20</v>
      </c>
      <c r="F1243">
        <v>0</v>
      </c>
      <c r="G1243" t="s">
        <v>14</v>
      </c>
      <c r="H1243">
        <v>19</v>
      </c>
      <c r="I1243" t="s">
        <v>33</v>
      </c>
      <c r="J1243" t="s">
        <v>23</v>
      </c>
      <c r="K1243" t="s">
        <v>24</v>
      </c>
      <c r="L1243" t="s">
        <v>20</v>
      </c>
      <c r="M1243">
        <v>0</v>
      </c>
    </row>
    <row r="1244" spans="1:13" x14ac:dyDescent="0.3">
      <c r="A1244">
        <v>1740</v>
      </c>
      <c r="B1244" t="s">
        <v>1271</v>
      </c>
      <c r="C1244">
        <v>40</v>
      </c>
      <c r="D1244" t="s">
        <v>12</v>
      </c>
      <c r="E1244" t="s">
        <v>20</v>
      </c>
      <c r="F1244">
        <v>0</v>
      </c>
      <c r="G1244" t="s">
        <v>14</v>
      </c>
      <c r="H1244">
        <v>7</v>
      </c>
      <c r="I1244" t="s">
        <v>22</v>
      </c>
      <c r="J1244" t="s">
        <v>23</v>
      </c>
      <c r="K1244" t="s">
        <v>17</v>
      </c>
      <c r="L1244" t="s">
        <v>20</v>
      </c>
      <c r="M1244">
        <v>0</v>
      </c>
    </row>
    <row r="1245" spans="1:13" x14ac:dyDescent="0.3">
      <c r="A1245">
        <v>1744</v>
      </c>
      <c r="B1245" t="s">
        <v>1272</v>
      </c>
      <c r="C1245">
        <v>45</v>
      </c>
      <c r="D1245" t="s">
        <v>12</v>
      </c>
      <c r="E1245" t="s">
        <v>20</v>
      </c>
      <c r="F1245">
        <v>0</v>
      </c>
      <c r="G1245" t="s">
        <v>14</v>
      </c>
      <c r="H1245">
        <v>4</v>
      </c>
      <c r="I1245" t="s">
        <v>15</v>
      </c>
      <c r="J1245" t="s">
        <v>16</v>
      </c>
      <c r="K1245" t="s">
        <v>24</v>
      </c>
      <c r="L1245" t="s">
        <v>20</v>
      </c>
      <c r="M1245">
        <v>0</v>
      </c>
    </row>
    <row r="1246" spans="1:13" x14ac:dyDescent="0.3">
      <c r="A1246">
        <v>1745</v>
      </c>
      <c r="B1246" t="s">
        <v>1273</v>
      </c>
      <c r="C1246">
        <v>30</v>
      </c>
      <c r="D1246" t="s">
        <v>27</v>
      </c>
      <c r="E1246" t="s">
        <v>20</v>
      </c>
      <c r="F1246">
        <v>0</v>
      </c>
      <c r="G1246" t="s">
        <v>21</v>
      </c>
      <c r="H1246">
        <v>2</v>
      </c>
      <c r="I1246" t="s">
        <v>15</v>
      </c>
      <c r="J1246" t="s">
        <v>16</v>
      </c>
      <c r="K1246" t="s">
        <v>17</v>
      </c>
      <c r="L1246" t="s">
        <v>20</v>
      </c>
      <c r="M1246">
        <v>0</v>
      </c>
    </row>
    <row r="1247" spans="1:13" x14ac:dyDescent="0.3">
      <c r="A1247">
        <v>1746</v>
      </c>
      <c r="B1247" t="s">
        <v>1274</v>
      </c>
      <c r="C1247">
        <v>24</v>
      </c>
      <c r="D1247" t="s">
        <v>45</v>
      </c>
      <c r="E1247" t="s">
        <v>20</v>
      </c>
      <c r="F1247">
        <v>0</v>
      </c>
      <c r="G1247" t="s">
        <v>21</v>
      </c>
      <c r="H1247">
        <v>10</v>
      </c>
      <c r="I1247" t="s">
        <v>22</v>
      </c>
      <c r="J1247" t="s">
        <v>23</v>
      </c>
      <c r="K1247" t="s">
        <v>24</v>
      </c>
      <c r="L1247" t="s">
        <v>20</v>
      </c>
      <c r="M1247">
        <v>0</v>
      </c>
    </row>
    <row r="1248" spans="1:13" x14ac:dyDescent="0.3">
      <c r="A1248">
        <v>1747</v>
      </c>
      <c r="B1248" t="s">
        <v>1275</v>
      </c>
      <c r="C1248">
        <v>30</v>
      </c>
      <c r="D1248" t="s">
        <v>27</v>
      </c>
      <c r="E1248" t="s">
        <v>13</v>
      </c>
      <c r="F1248">
        <v>1</v>
      </c>
      <c r="G1248" t="s">
        <v>21</v>
      </c>
      <c r="H1248">
        <v>8</v>
      </c>
      <c r="I1248" t="s">
        <v>22</v>
      </c>
      <c r="J1248" t="s">
        <v>16</v>
      </c>
      <c r="K1248" t="s">
        <v>34</v>
      </c>
      <c r="L1248" t="s">
        <v>20</v>
      </c>
      <c r="M1248">
        <v>0</v>
      </c>
    </row>
    <row r="1249" spans="1:13" x14ac:dyDescent="0.3">
      <c r="A1249">
        <v>1749</v>
      </c>
      <c r="B1249" t="s">
        <v>1276</v>
      </c>
      <c r="C1249">
        <v>31</v>
      </c>
      <c r="D1249" t="s">
        <v>27</v>
      </c>
      <c r="E1249" t="s">
        <v>20</v>
      </c>
      <c r="F1249">
        <v>0</v>
      </c>
      <c r="G1249" t="s">
        <v>14</v>
      </c>
      <c r="H1249">
        <v>5</v>
      </c>
      <c r="I1249" t="s">
        <v>15</v>
      </c>
      <c r="J1249" t="s">
        <v>23</v>
      </c>
      <c r="K1249" t="s">
        <v>24</v>
      </c>
      <c r="L1249" t="s">
        <v>20</v>
      </c>
      <c r="M1249">
        <v>0</v>
      </c>
    </row>
    <row r="1250" spans="1:13" x14ac:dyDescent="0.3">
      <c r="A1250">
        <v>1751</v>
      </c>
      <c r="B1250" t="s">
        <v>1277</v>
      </c>
      <c r="C1250">
        <v>27</v>
      </c>
      <c r="D1250" t="s">
        <v>27</v>
      </c>
      <c r="E1250" t="s">
        <v>20</v>
      </c>
      <c r="F1250">
        <v>0</v>
      </c>
      <c r="G1250" t="s">
        <v>14</v>
      </c>
      <c r="H1250">
        <v>8</v>
      </c>
      <c r="I1250" t="s">
        <v>22</v>
      </c>
      <c r="J1250" t="s">
        <v>16</v>
      </c>
      <c r="K1250" t="s">
        <v>17</v>
      </c>
      <c r="L1250" t="s">
        <v>20</v>
      </c>
      <c r="M1250">
        <v>0</v>
      </c>
    </row>
    <row r="1251" spans="1:13" x14ac:dyDescent="0.3">
      <c r="A1251">
        <v>1752</v>
      </c>
      <c r="B1251" t="s">
        <v>1278</v>
      </c>
      <c r="C1251">
        <v>29</v>
      </c>
      <c r="D1251" t="s">
        <v>27</v>
      </c>
      <c r="E1251" t="s">
        <v>13</v>
      </c>
      <c r="F1251">
        <v>1</v>
      </c>
      <c r="G1251" t="s">
        <v>14</v>
      </c>
      <c r="H1251">
        <v>9</v>
      </c>
      <c r="I1251" t="s">
        <v>22</v>
      </c>
      <c r="J1251" t="s">
        <v>16</v>
      </c>
      <c r="K1251" t="s">
        <v>17</v>
      </c>
      <c r="L1251" t="s">
        <v>20</v>
      </c>
      <c r="M1251">
        <v>0</v>
      </c>
    </row>
    <row r="1252" spans="1:13" x14ac:dyDescent="0.3">
      <c r="A1252">
        <v>1753</v>
      </c>
      <c r="B1252" t="s">
        <v>1279</v>
      </c>
      <c r="C1252">
        <v>29</v>
      </c>
      <c r="D1252" t="s">
        <v>27</v>
      </c>
      <c r="E1252" t="s">
        <v>20</v>
      </c>
      <c r="F1252">
        <v>0</v>
      </c>
      <c r="G1252" t="s">
        <v>21</v>
      </c>
      <c r="H1252">
        <v>1</v>
      </c>
      <c r="I1252" t="s">
        <v>15</v>
      </c>
      <c r="J1252" t="s">
        <v>23</v>
      </c>
      <c r="K1252" t="s">
        <v>17</v>
      </c>
      <c r="L1252" t="s">
        <v>13</v>
      </c>
      <c r="M1252">
        <v>1</v>
      </c>
    </row>
    <row r="1253" spans="1:13" x14ac:dyDescent="0.3">
      <c r="A1253">
        <v>1754</v>
      </c>
      <c r="B1253" t="s">
        <v>1280</v>
      </c>
      <c r="C1253">
        <v>30</v>
      </c>
      <c r="D1253" t="s">
        <v>27</v>
      </c>
      <c r="E1253" t="s">
        <v>20</v>
      </c>
      <c r="F1253">
        <v>0</v>
      </c>
      <c r="G1253" t="s">
        <v>14</v>
      </c>
      <c r="H1253">
        <v>15</v>
      </c>
      <c r="I1253" t="s">
        <v>22</v>
      </c>
      <c r="J1253" t="s">
        <v>23</v>
      </c>
      <c r="K1253" t="s">
        <v>34</v>
      </c>
      <c r="L1253" t="s">
        <v>20</v>
      </c>
      <c r="M1253">
        <v>0</v>
      </c>
    </row>
    <row r="1254" spans="1:13" x14ac:dyDescent="0.3">
      <c r="A1254">
        <v>1755</v>
      </c>
      <c r="B1254" t="s">
        <v>1281</v>
      </c>
      <c r="C1254">
        <v>34</v>
      </c>
      <c r="D1254" t="s">
        <v>27</v>
      </c>
      <c r="E1254" t="s">
        <v>20</v>
      </c>
      <c r="F1254">
        <v>0</v>
      </c>
      <c r="G1254" t="s">
        <v>14</v>
      </c>
      <c r="H1254">
        <v>2</v>
      </c>
      <c r="I1254" t="s">
        <v>15</v>
      </c>
      <c r="J1254" t="s">
        <v>23</v>
      </c>
      <c r="K1254" t="s">
        <v>24</v>
      </c>
      <c r="L1254" t="s">
        <v>13</v>
      </c>
      <c r="M1254">
        <v>1</v>
      </c>
    </row>
    <row r="1255" spans="1:13" x14ac:dyDescent="0.3">
      <c r="A1255">
        <v>1756</v>
      </c>
      <c r="B1255" t="s">
        <v>1282</v>
      </c>
      <c r="C1255">
        <v>33</v>
      </c>
      <c r="D1255" t="s">
        <v>27</v>
      </c>
      <c r="E1255" t="s">
        <v>20</v>
      </c>
      <c r="F1255">
        <v>0</v>
      </c>
      <c r="G1255" t="s">
        <v>46</v>
      </c>
      <c r="H1255">
        <v>2</v>
      </c>
      <c r="I1255" t="s">
        <v>15</v>
      </c>
      <c r="J1255" t="s">
        <v>16</v>
      </c>
      <c r="K1255" t="s">
        <v>17</v>
      </c>
      <c r="L1255" t="s">
        <v>20</v>
      </c>
      <c r="M1255">
        <v>0</v>
      </c>
    </row>
    <row r="1256" spans="1:13" x14ac:dyDescent="0.3">
      <c r="A1256">
        <v>1757</v>
      </c>
      <c r="B1256" t="s">
        <v>1283</v>
      </c>
      <c r="C1256">
        <v>49</v>
      </c>
      <c r="D1256" t="s">
        <v>19</v>
      </c>
      <c r="E1256" t="s">
        <v>20</v>
      </c>
      <c r="F1256">
        <v>0</v>
      </c>
      <c r="G1256" t="s">
        <v>14</v>
      </c>
      <c r="H1256">
        <v>11</v>
      </c>
      <c r="I1256" t="s">
        <v>22</v>
      </c>
      <c r="J1256" t="s">
        <v>16</v>
      </c>
      <c r="K1256" t="s">
        <v>17</v>
      </c>
      <c r="L1256" t="s">
        <v>20</v>
      </c>
      <c r="M1256">
        <v>0</v>
      </c>
    </row>
    <row r="1257" spans="1:13" x14ac:dyDescent="0.3">
      <c r="A1257">
        <v>1758</v>
      </c>
      <c r="B1257" t="s">
        <v>1284</v>
      </c>
      <c r="C1257">
        <v>33</v>
      </c>
      <c r="D1257" t="s">
        <v>27</v>
      </c>
      <c r="E1257" t="s">
        <v>13</v>
      </c>
      <c r="F1257">
        <v>1</v>
      </c>
      <c r="G1257" t="s">
        <v>14</v>
      </c>
      <c r="H1257">
        <v>16</v>
      </c>
      <c r="I1257" t="s">
        <v>33</v>
      </c>
      <c r="J1257" t="s">
        <v>16</v>
      </c>
      <c r="K1257" t="s">
        <v>17</v>
      </c>
      <c r="L1257" t="s">
        <v>13</v>
      </c>
      <c r="M1257">
        <v>1</v>
      </c>
    </row>
    <row r="1258" spans="1:13" x14ac:dyDescent="0.3">
      <c r="A1258">
        <v>1760</v>
      </c>
      <c r="B1258" t="s">
        <v>1285</v>
      </c>
      <c r="C1258">
        <v>38</v>
      </c>
      <c r="D1258" t="s">
        <v>12</v>
      </c>
      <c r="E1258" t="s">
        <v>20</v>
      </c>
      <c r="F1258">
        <v>0</v>
      </c>
      <c r="G1258" t="s">
        <v>21</v>
      </c>
      <c r="H1258">
        <v>2</v>
      </c>
      <c r="I1258" t="s">
        <v>15</v>
      </c>
      <c r="J1258" t="s">
        <v>16</v>
      </c>
      <c r="K1258" t="s">
        <v>24</v>
      </c>
      <c r="L1258" t="s">
        <v>20</v>
      </c>
      <c r="M1258">
        <v>0</v>
      </c>
    </row>
    <row r="1259" spans="1:13" x14ac:dyDescent="0.3">
      <c r="A1259">
        <v>1761</v>
      </c>
      <c r="B1259" t="s">
        <v>1286</v>
      </c>
      <c r="C1259">
        <v>31</v>
      </c>
      <c r="D1259" t="s">
        <v>27</v>
      </c>
      <c r="E1259" t="s">
        <v>13</v>
      </c>
      <c r="F1259">
        <v>1</v>
      </c>
      <c r="G1259" t="s">
        <v>14</v>
      </c>
      <c r="H1259">
        <v>16</v>
      </c>
      <c r="I1259" t="s">
        <v>33</v>
      </c>
      <c r="J1259" t="s">
        <v>23</v>
      </c>
      <c r="K1259" t="s">
        <v>24</v>
      </c>
      <c r="L1259" t="s">
        <v>20</v>
      </c>
      <c r="M1259">
        <v>0</v>
      </c>
    </row>
    <row r="1260" spans="1:13" x14ac:dyDescent="0.3">
      <c r="A1260">
        <v>1762</v>
      </c>
      <c r="B1260" t="s">
        <v>1287</v>
      </c>
      <c r="C1260">
        <v>29</v>
      </c>
      <c r="D1260" t="s">
        <v>27</v>
      </c>
      <c r="E1260" t="s">
        <v>20</v>
      </c>
      <c r="F1260">
        <v>0</v>
      </c>
      <c r="G1260" t="s">
        <v>14</v>
      </c>
      <c r="H1260">
        <v>4</v>
      </c>
      <c r="I1260" t="s">
        <v>15</v>
      </c>
      <c r="J1260" t="s">
        <v>16</v>
      </c>
      <c r="K1260" t="s">
        <v>34</v>
      </c>
      <c r="L1260" t="s">
        <v>20</v>
      </c>
      <c r="M1260">
        <v>0</v>
      </c>
    </row>
    <row r="1261" spans="1:13" x14ac:dyDescent="0.3">
      <c r="A1261">
        <v>1763</v>
      </c>
      <c r="B1261" t="s">
        <v>1288</v>
      </c>
      <c r="C1261">
        <v>30</v>
      </c>
      <c r="D1261" t="s">
        <v>27</v>
      </c>
      <c r="E1261" t="s">
        <v>20</v>
      </c>
      <c r="F1261">
        <v>0</v>
      </c>
      <c r="G1261" t="s">
        <v>14</v>
      </c>
      <c r="H1261">
        <v>16</v>
      </c>
      <c r="I1261" t="s">
        <v>33</v>
      </c>
      <c r="J1261" t="s">
        <v>23</v>
      </c>
      <c r="K1261" t="s">
        <v>24</v>
      </c>
      <c r="L1261" t="s">
        <v>20</v>
      </c>
      <c r="M1261">
        <v>0</v>
      </c>
    </row>
    <row r="1262" spans="1:13" x14ac:dyDescent="0.3">
      <c r="A1262">
        <v>1764</v>
      </c>
      <c r="B1262" t="s">
        <v>1289</v>
      </c>
      <c r="C1262">
        <v>32</v>
      </c>
      <c r="D1262" t="s">
        <v>27</v>
      </c>
      <c r="E1262" t="s">
        <v>20</v>
      </c>
      <c r="F1262">
        <v>0</v>
      </c>
      <c r="G1262" t="s">
        <v>46</v>
      </c>
      <c r="H1262">
        <v>5</v>
      </c>
      <c r="I1262" t="s">
        <v>15</v>
      </c>
      <c r="J1262" t="s">
        <v>23</v>
      </c>
      <c r="K1262" t="s">
        <v>17</v>
      </c>
      <c r="L1262" t="s">
        <v>20</v>
      </c>
      <c r="M1262">
        <v>0</v>
      </c>
    </row>
    <row r="1263" spans="1:13" x14ac:dyDescent="0.3">
      <c r="A1263">
        <v>1766</v>
      </c>
      <c r="B1263" t="s">
        <v>1290</v>
      </c>
      <c r="C1263">
        <v>38</v>
      </c>
      <c r="D1263" t="s">
        <v>12</v>
      </c>
      <c r="E1263" t="s">
        <v>20</v>
      </c>
      <c r="F1263">
        <v>0</v>
      </c>
      <c r="G1263" t="s">
        <v>14</v>
      </c>
      <c r="H1263">
        <v>18</v>
      </c>
      <c r="I1263" t="s">
        <v>33</v>
      </c>
      <c r="J1263" t="s">
        <v>23</v>
      </c>
      <c r="K1263" t="s">
        <v>24</v>
      </c>
      <c r="L1263" t="s">
        <v>13</v>
      </c>
      <c r="M1263">
        <v>1</v>
      </c>
    </row>
    <row r="1264" spans="1:13" x14ac:dyDescent="0.3">
      <c r="A1264">
        <v>1767</v>
      </c>
      <c r="B1264" t="s">
        <v>1291</v>
      </c>
      <c r="C1264">
        <v>43</v>
      </c>
      <c r="D1264" t="s">
        <v>12</v>
      </c>
      <c r="E1264" t="s">
        <v>13</v>
      </c>
      <c r="F1264">
        <v>1</v>
      </c>
      <c r="G1264" t="s">
        <v>21</v>
      </c>
      <c r="H1264">
        <v>17</v>
      </c>
      <c r="I1264" t="s">
        <v>33</v>
      </c>
      <c r="J1264" t="s">
        <v>23</v>
      </c>
      <c r="K1264" t="s">
        <v>24</v>
      </c>
      <c r="L1264" t="s">
        <v>13</v>
      </c>
      <c r="M1264">
        <v>1</v>
      </c>
    </row>
    <row r="1265" spans="1:13" x14ac:dyDescent="0.3">
      <c r="A1265">
        <v>1768</v>
      </c>
      <c r="B1265" t="s">
        <v>1292</v>
      </c>
      <c r="C1265">
        <v>42</v>
      </c>
      <c r="D1265" t="s">
        <v>12</v>
      </c>
      <c r="E1265" t="s">
        <v>20</v>
      </c>
      <c r="F1265">
        <v>0</v>
      </c>
      <c r="G1265" t="s">
        <v>14</v>
      </c>
      <c r="H1265">
        <v>12</v>
      </c>
      <c r="I1265" t="s">
        <v>22</v>
      </c>
      <c r="J1265" t="s">
        <v>23</v>
      </c>
      <c r="K1265" t="s">
        <v>34</v>
      </c>
      <c r="L1265" t="s">
        <v>20</v>
      </c>
      <c r="M1265">
        <v>0</v>
      </c>
    </row>
    <row r="1266" spans="1:13" x14ac:dyDescent="0.3">
      <c r="A1266">
        <v>1770</v>
      </c>
      <c r="B1266" t="s">
        <v>1293</v>
      </c>
      <c r="C1266">
        <v>55</v>
      </c>
      <c r="D1266" t="s">
        <v>19</v>
      </c>
      <c r="E1266" t="s">
        <v>20</v>
      </c>
      <c r="F1266">
        <v>0</v>
      </c>
      <c r="G1266" t="s">
        <v>14</v>
      </c>
      <c r="H1266">
        <v>2</v>
      </c>
      <c r="I1266" t="s">
        <v>15</v>
      </c>
      <c r="J1266" t="s">
        <v>23</v>
      </c>
      <c r="K1266" t="s">
        <v>24</v>
      </c>
      <c r="L1266" t="s">
        <v>20</v>
      </c>
      <c r="M1266">
        <v>0</v>
      </c>
    </row>
    <row r="1267" spans="1:13" x14ac:dyDescent="0.3">
      <c r="A1267">
        <v>1771</v>
      </c>
      <c r="B1267" t="s">
        <v>1294</v>
      </c>
      <c r="C1267">
        <v>33</v>
      </c>
      <c r="D1267" t="s">
        <v>27</v>
      </c>
      <c r="E1267" t="s">
        <v>20</v>
      </c>
      <c r="F1267">
        <v>0</v>
      </c>
      <c r="G1267" t="s">
        <v>46</v>
      </c>
      <c r="H1267">
        <v>4</v>
      </c>
      <c r="I1267" t="s">
        <v>15</v>
      </c>
      <c r="J1267" t="s">
        <v>23</v>
      </c>
      <c r="K1267" t="s">
        <v>34</v>
      </c>
      <c r="L1267" t="s">
        <v>20</v>
      </c>
      <c r="M1267">
        <v>0</v>
      </c>
    </row>
    <row r="1268" spans="1:13" x14ac:dyDescent="0.3">
      <c r="A1268">
        <v>1772</v>
      </c>
      <c r="B1268" t="s">
        <v>1295</v>
      </c>
      <c r="C1268">
        <v>41</v>
      </c>
      <c r="D1268" t="s">
        <v>12</v>
      </c>
      <c r="E1268" t="s">
        <v>20</v>
      </c>
      <c r="F1268">
        <v>0</v>
      </c>
      <c r="G1268" t="s">
        <v>14</v>
      </c>
      <c r="H1268">
        <v>9</v>
      </c>
      <c r="I1268" t="s">
        <v>22</v>
      </c>
      <c r="J1268" t="s">
        <v>23</v>
      </c>
      <c r="K1268" t="s">
        <v>34</v>
      </c>
      <c r="L1268" t="s">
        <v>20</v>
      </c>
      <c r="M1268">
        <v>0</v>
      </c>
    </row>
    <row r="1269" spans="1:13" x14ac:dyDescent="0.3">
      <c r="A1269">
        <v>1774</v>
      </c>
      <c r="B1269" t="s">
        <v>1296</v>
      </c>
      <c r="C1269">
        <v>34</v>
      </c>
      <c r="D1269" t="s">
        <v>27</v>
      </c>
      <c r="E1269" t="s">
        <v>20</v>
      </c>
      <c r="F1269">
        <v>0</v>
      </c>
      <c r="G1269" t="s">
        <v>46</v>
      </c>
      <c r="H1269">
        <v>10</v>
      </c>
      <c r="I1269" t="s">
        <v>22</v>
      </c>
      <c r="J1269" t="s">
        <v>23</v>
      </c>
      <c r="K1269" t="s">
        <v>34</v>
      </c>
      <c r="L1269" t="s">
        <v>13</v>
      </c>
      <c r="M1269">
        <v>1</v>
      </c>
    </row>
    <row r="1270" spans="1:13" x14ac:dyDescent="0.3">
      <c r="A1270">
        <v>1775</v>
      </c>
      <c r="B1270" t="s">
        <v>1297</v>
      </c>
      <c r="C1270">
        <v>53</v>
      </c>
      <c r="D1270" t="s">
        <v>19</v>
      </c>
      <c r="E1270" t="s">
        <v>20</v>
      </c>
      <c r="F1270">
        <v>0</v>
      </c>
      <c r="G1270" t="s">
        <v>46</v>
      </c>
      <c r="H1270">
        <v>1</v>
      </c>
      <c r="I1270" t="s">
        <v>15</v>
      </c>
      <c r="J1270" t="s">
        <v>16</v>
      </c>
      <c r="K1270" t="s">
        <v>24</v>
      </c>
      <c r="L1270" t="s">
        <v>13</v>
      </c>
      <c r="M1270">
        <v>1</v>
      </c>
    </row>
    <row r="1271" spans="1:13" x14ac:dyDescent="0.3">
      <c r="A1271">
        <v>1778</v>
      </c>
      <c r="B1271" t="s">
        <v>1298</v>
      </c>
      <c r="C1271">
        <v>43</v>
      </c>
      <c r="D1271" t="s">
        <v>12</v>
      </c>
      <c r="E1271" t="s">
        <v>20</v>
      </c>
      <c r="F1271">
        <v>0</v>
      </c>
      <c r="G1271" t="s">
        <v>14</v>
      </c>
      <c r="H1271">
        <v>2</v>
      </c>
      <c r="I1271" t="s">
        <v>15</v>
      </c>
      <c r="J1271" t="s">
        <v>23</v>
      </c>
      <c r="K1271" t="s">
        <v>17</v>
      </c>
      <c r="L1271" t="s">
        <v>20</v>
      </c>
      <c r="M1271">
        <v>0</v>
      </c>
    </row>
    <row r="1272" spans="1:13" x14ac:dyDescent="0.3">
      <c r="A1272">
        <v>1779</v>
      </c>
      <c r="B1272" t="s">
        <v>1299</v>
      </c>
      <c r="C1272">
        <v>34</v>
      </c>
      <c r="D1272" t="s">
        <v>27</v>
      </c>
      <c r="E1272" t="s">
        <v>20</v>
      </c>
      <c r="F1272">
        <v>0</v>
      </c>
      <c r="G1272" t="s">
        <v>14</v>
      </c>
      <c r="H1272">
        <v>3</v>
      </c>
      <c r="I1272" t="s">
        <v>15</v>
      </c>
      <c r="J1272" t="s">
        <v>16</v>
      </c>
      <c r="K1272" t="s">
        <v>17</v>
      </c>
      <c r="L1272" t="s">
        <v>20</v>
      </c>
      <c r="M1272">
        <v>0</v>
      </c>
    </row>
    <row r="1273" spans="1:13" x14ac:dyDescent="0.3">
      <c r="A1273">
        <v>1780</v>
      </c>
      <c r="B1273" t="s">
        <v>1300</v>
      </c>
      <c r="C1273">
        <v>21</v>
      </c>
      <c r="D1273" t="s">
        <v>45</v>
      </c>
      <c r="E1273" t="s">
        <v>13</v>
      </c>
      <c r="F1273">
        <v>1</v>
      </c>
      <c r="G1273" t="s">
        <v>14</v>
      </c>
      <c r="H1273">
        <v>7</v>
      </c>
      <c r="I1273" t="s">
        <v>22</v>
      </c>
      <c r="J1273" t="s">
        <v>23</v>
      </c>
      <c r="K1273" t="s">
        <v>17</v>
      </c>
      <c r="L1273" t="s">
        <v>20</v>
      </c>
      <c r="M1273">
        <v>0</v>
      </c>
    </row>
    <row r="1274" spans="1:13" x14ac:dyDescent="0.3">
      <c r="A1274">
        <v>1782</v>
      </c>
      <c r="B1274" t="s">
        <v>1301</v>
      </c>
      <c r="C1274">
        <v>38</v>
      </c>
      <c r="D1274" t="s">
        <v>12</v>
      </c>
      <c r="E1274" t="s">
        <v>20</v>
      </c>
      <c r="F1274">
        <v>0</v>
      </c>
      <c r="G1274" t="s">
        <v>14</v>
      </c>
      <c r="H1274">
        <v>6</v>
      </c>
      <c r="I1274" t="s">
        <v>22</v>
      </c>
      <c r="J1274" t="s">
        <v>16</v>
      </c>
      <c r="K1274" t="s">
        <v>24</v>
      </c>
      <c r="L1274" t="s">
        <v>20</v>
      </c>
      <c r="M1274">
        <v>0</v>
      </c>
    </row>
    <row r="1275" spans="1:13" x14ac:dyDescent="0.3">
      <c r="A1275">
        <v>1783</v>
      </c>
      <c r="B1275" t="s">
        <v>1302</v>
      </c>
      <c r="C1275">
        <v>22</v>
      </c>
      <c r="D1275" t="s">
        <v>45</v>
      </c>
      <c r="E1275" t="s">
        <v>13</v>
      </c>
      <c r="F1275">
        <v>1</v>
      </c>
      <c r="G1275" t="s">
        <v>14</v>
      </c>
      <c r="H1275">
        <v>8</v>
      </c>
      <c r="I1275" t="s">
        <v>22</v>
      </c>
      <c r="J1275" t="s">
        <v>16</v>
      </c>
      <c r="K1275" t="s">
        <v>24</v>
      </c>
      <c r="L1275" t="s">
        <v>13</v>
      </c>
      <c r="M1275">
        <v>1</v>
      </c>
    </row>
    <row r="1276" spans="1:13" x14ac:dyDescent="0.3">
      <c r="A1276">
        <v>1784</v>
      </c>
      <c r="B1276" t="s">
        <v>1303</v>
      </c>
      <c r="C1276">
        <v>31</v>
      </c>
      <c r="D1276" t="s">
        <v>27</v>
      </c>
      <c r="E1276" t="s">
        <v>20</v>
      </c>
      <c r="F1276">
        <v>0</v>
      </c>
      <c r="G1276" t="s">
        <v>14</v>
      </c>
      <c r="H1276">
        <v>29</v>
      </c>
      <c r="I1276" t="s">
        <v>33</v>
      </c>
      <c r="J1276" t="s">
        <v>16</v>
      </c>
      <c r="K1276" t="s">
        <v>24</v>
      </c>
      <c r="L1276" t="s">
        <v>20</v>
      </c>
      <c r="M1276">
        <v>0</v>
      </c>
    </row>
    <row r="1277" spans="1:13" x14ac:dyDescent="0.3">
      <c r="A1277">
        <v>1786</v>
      </c>
      <c r="B1277" t="s">
        <v>1304</v>
      </c>
      <c r="C1277">
        <v>51</v>
      </c>
      <c r="D1277" t="s">
        <v>19</v>
      </c>
      <c r="E1277" t="s">
        <v>20</v>
      </c>
      <c r="F1277">
        <v>0</v>
      </c>
      <c r="G1277" t="s">
        <v>14</v>
      </c>
      <c r="H1277">
        <v>3</v>
      </c>
      <c r="I1277" t="s">
        <v>15</v>
      </c>
      <c r="J1277" t="s">
        <v>16</v>
      </c>
      <c r="K1277" t="s">
        <v>24</v>
      </c>
      <c r="L1277" t="s">
        <v>20</v>
      </c>
      <c r="M1277">
        <v>0</v>
      </c>
    </row>
    <row r="1278" spans="1:13" x14ac:dyDescent="0.3">
      <c r="A1278">
        <v>1787</v>
      </c>
      <c r="B1278" t="s">
        <v>1305</v>
      </c>
      <c r="C1278">
        <v>37</v>
      </c>
      <c r="D1278" t="s">
        <v>12</v>
      </c>
      <c r="E1278" t="s">
        <v>20</v>
      </c>
      <c r="F1278">
        <v>0</v>
      </c>
      <c r="G1278" t="s">
        <v>14</v>
      </c>
      <c r="H1278">
        <v>9</v>
      </c>
      <c r="I1278" t="s">
        <v>22</v>
      </c>
      <c r="J1278" t="s">
        <v>23</v>
      </c>
      <c r="K1278" t="s">
        <v>24</v>
      </c>
      <c r="L1278" t="s">
        <v>20</v>
      </c>
      <c r="M1278">
        <v>0</v>
      </c>
    </row>
    <row r="1279" spans="1:13" x14ac:dyDescent="0.3">
      <c r="A1279">
        <v>1789</v>
      </c>
      <c r="B1279" t="s">
        <v>1306</v>
      </c>
      <c r="C1279">
        <v>46</v>
      </c>
      <c r="D1279" t="s">
        <v>19</v>
      </c>
      <c r="E1279" t="s">
        <v>20</v>
      </c>
      <c r="F1279">
        <v>0</v>
      </c>
      <c r="G1279" t="s">
        <v>14</v>
      </c>
      <c r="H1279">
        <v>2</v>
      </c>
      <c r="I1279" t="s">
        <v>15</v>
      </c>
      <c r="J1279" t="s">
        <v>23</v>
      </c>
      <c r="K1279" t="s">
        <v>34</v>
      </c>
      <c r="L1279" t="s">
        <v>13</v>
      </c>
      <c r="M1279">
        <v>1</v>
      </c>
    </row>
    <row r="1280" spans="1:13" x14ac:dyDescent="0.3">
      <c r="A1280">
        <v>1790</v>
      </c>
      <c r="B1280" t="s">
        <v>1307</v>
      </c>
      <c r="C1280">
        <v>36</v>
      </c>
      <c r="D1280" t="s">
        <v>12</v>
      </c>
      <c r="E1280" t="s">
        <v>20</v>
      </c>
      <c r="F1280">
        <v>0</v>
      </c>
      <c r="G1280" t="s">
        <v>14</v>
      </c>
      <c r="H1280">
        <v>10</v>
      </c>
      <c r="I1280" t="s">
        <v>22</v>
      </c>
      <c r="J1280" t="s">
        <v>23</v>
      </c>
      <c r="K1280" t="s">
        <v>24</v>
      </c>
      <c r="L1280" t="s">
        <v>13</v>
      </c>
      <c r="M1280">
        <v>1</v>
      </c>
    </row>
    <row r="1281" spans="1:13" x14ac:dyDescent="0.3">
      <c r="A1281">
        <v>1792</v>
      </c>
      <c r="B1281" t="s">
        <v>1308</v>
      </c>
      <c r="C1281">
        <v>44</v>
      </c>
      <c r="D1281" t="s">
        <v>12</v>
      </c>
      <c r="E1281" t="s">
        <v>13</v>
      </c>
      <c r="F1281">
        <v>1</v>
      </c>
      <c r="G1281" t="s">
        <v>21</v>
      </c>
      <c r="H1281">
        <v>1</v>
      </c>
      <c r="I1281" t="s">
        <v>15</v>
      </c>
      <c r="J1281" t="s">
        <v>23</v>
      </c>
      <c r="K1281" t="s">
        <v>34</v>
      </c>
      <c r="L1281" t="s">
        <v>13</v>
      </c>
      <c r="M1281">
        <v>1</v>
      </c>
    </row>
    <row r="1282" spans="1:13" x14ac:dyDescent="0.3">
      <c r="A1282">
        <v>1794</v>
      </c>
      <c r="B1282" t="s">
        <v>1309</v>
      </c>
      <c r="C1282">
        <v>37</v>
      </c>
      <c r="D1282" t="s">
        <v>12</v>
      </c>
      <c r="E1282" t="s">
        <v>20</v>
      </c>
      <c r="F1282">
        <v>0</v>
      </c>
      <c r="G1282" t="s">
        <v>14</v>
      </c>
      <c r="H1282">
        <v>8</v>
      </c>
      <c r="I1282" t="s">
        <v>22</v>
      </c>
      <c r="J1282" t="s">
        <v>23</v>
      </c>
      <c r="K1282" t="s">
        <v>34</v>
      </c>
      <c r="L1282" t="s">
        <v>20</v>
      </c>
      <c r="M1282">
        <v>0</v>
      </c>
    </row>
    <row r="1283" spans="1:13" x14ac:dyDescent="0.3">
      <c r="A1283">
        <v>1797</v>
      </c>
      <c r="B1283" t="s">
        <v>1310</v>
      </c>
      <c r="C1283">
        <v>35</v>
      </c>
      <c r="D1283" t="s">
        <v>27</v>
      </c>
      <c r="E1283" t="s">
        <v>13</v>
      </c>
      <c r="F1283">
        <v>1</v>
      </c>
      <c r="G1283" t="s">
        <v>14</v>
      </c>
      <c r="H1283">
        <v>27</v>
      </c>
      <c r="I1283" t="s">
        <v>33</v>
      </c>
      <c r="J1283" t="s">
        <v>23</v>
      </c>
      <c r="K1283" t="s">
        <v>17</v>
      </c>
      <c r="L1283" t="s">
        <v>13</v>
      </c>
      <c r="M1283">
        <v>1</v>
      </c>
    </row>
    <row r="1284" spans="1:13" x14ac:dyDescent="0.3">
      <c r="A1284">
        <v>1798</v>
      </c>
      <c r="B1284" t="s">
        <v>1311</v>
      </c>
      <c r="C1284">
        <v>33</v>
      </c>
      <c r="D1284" t="s">
        <v>27</v>
      </c>
      <c r="E1284" t="s">
        <v>20</v>
      </c>
      <c r="F1284">
        <v>0</v>
      </c>
      <c r="G1284" t="s">
        <v>14</v>
      </c>
      <c r="H1284">
        <v>8</v>
      </c>
      <c r="I1284" t="s">
        <v>22</v>
      </c>
      <c r="J1284" t="s">
        <v>23</v>
      </c>
      <c r="K1284" t="s">
        <v>24</v>
      </c>
      <c r="L1284" t="s">
        <v>20</v>
      </c>
      <c r="M1284">
        <v>0</v>
      </c>
    </row>
    <row r="1285" spans="1:13" x14ac:dyDescent="0.3">
      <c r="A1285">
        <v>1799</v>
      </c>
      <c r="B1285" t="s">
        <v>1312</v>
      </c>
      <c r="C1285">
        <v>28</v>
      </c>
      <c r="D1285" t="s">
        <v>27</v>
      </c>
      <c r="E1285" t="s">
        <v>20</v>
      </c>
      <c r="F1285">
        <v>0</v>
      </c>
      <c r="G1285" t="s">
        <v>14</v>
      </c>
      <c r="H1285">
        <v>1</v>
      </c>
      <c r="I1285" t="s">
        <v>15</v>
      </c>
      <c r="J1285" t="s">
        <v>23</v>
      </c>
      <c r="K1285" t="s">
        <v>24</v>
      </c>
      <c r="L1285" t="s">
        <v>20</v>
      </c>
      <c r="M1285">
        <v>0</v>
      </c>
    </row>
    <row r="1286" spans="1:13" x14ac:dyDescent="0.3">
      <c r="A1286">
        <v>1800</v>
      </c>
      <c r="B1286" t="s">
        <v>1313</v>
      </c>
      <c r="C1286">
        <v>39</v>
      </c>
      <c r="D1286" t="s">
        <v>12</v>
      </c>
      <c r="E1286" t="s">
        <v>20</v>
      </c>
      <c r="F1286">
        <v>0</v>
      </c>
      <c r="G1286" t="s">
        <v>14</v>
      </c>
      <c r="H1286">
        <v>10</v>
      </c>
      <c r="I1286" t="s">
        <v>22</v>
      </c>
      <c r="J1286" t="s">
        <v>23</v>
      </c>
      <c r="K1286" t="s">
        <v>17</v>
      </c>
      <c r="L1286" t="s">
        <v>20</v>
      </c>
      <c r="M1286">
        <v>0</v>
      </c>
    </row>
    <row r="1287" spans="1:13" x14ac:dyDescent="0.3">
      <c r="A1287">
        <v>1801</v>
      </c>
      <c r="B1287" t="s">
        <v>1314</v>
      </c>
      <c r="C1287">
        <v>46</v>
      </c>
      <c r="D1287" t="s">
        <v>19</v>
      </c>
      <c r="E1287" t="s">
        <v>20</v>
      </c>
      <c r="F1287">
        <v>0</v>
      </c>
      <c r="G1287" t="s">
        <v>46</v>
      </c>
      <c r="H1287">
        <v>26</v>
      </c>
      <c r="I1287" t="s">
        <v>33</v>
      </c>
      <c r="J1287" t="s">
        <v>23</v>
      </c>
      <c r="K1287" t="s">
        <v>17</v>
      </c>
      <c r="L1287" t="s">
        <v>20</v>
      </c>
      <c r="M1287">
        <v>0</v>
      </c>
    </row>
    <row r="1288" spans="1:13" x14ac:dyDescent="0.3">
      <c r="A1288">
        <v>1802</v>
      </c>
      <c r="B1288" t="s">
        <v>1315</v>
      </c>
      <c r="C1288">
        <v>40</v>
      </c>
      <c r="D1288" t="s">
        <v>12</v>
      </c>
      <c r="E1288" t="s">
        <v>20</v>
      </c>
      <c r="F1288">
        <v>0</v>
      </c>
      <c r="G1288" t="s">
        <v>14</v>
      </c>
      <c r="H1288">
        <v>2</v>
      </c>
      <c r="I1288" t="s">
        <v>15</v>
      </c>
      <c r="J1288" t="s">
        <v>16</v>
      </c>
      <c r="K1288" t="s">
        <v>24</v>
      </c>
      <c r="L1288" t="s">
        <v>20</v>
      </c>
      <c r="M1288">
        <v>0</v>
      </c>
    </row>
    <row r="1289" spans="1:13" x14ac:dyDescent="0.3">
      <c r="A1289">
        <v>1803</v>
      </c>
      <c r="B1289" t="s">
        <v>1316</v>
      </c>
      <c r="C1289">
        <v>42</v>
      </c>
      <c r="D1289" t="s">
        <v>12</v>
      </c>
      <c r="E1289" t="s">
        <v>20</v>
      </c>
      <c r="F1289">
        <v>0</v>
      </c>
      <c r="G1289" t="s">
        <v>14</v>
      </c>
      <c r="H1289">
        <v>13</v>
      </c>
      <c r="I1289" t="s">
        <v>22</v>
      </c>
      <c r="J1289" t="s">
        <v>23</v>
      </c>
      <c r="K1289" t="s">
        <v>24</v>
      </c>
      <c r="L1289" t="s">
        <v>20</v>
      </c>
      <c r="M1289">
        <v>0</v>
      </c>
    </row>
    <row r="1290" spans="1:13" x14ac:dyDescent="0.3">
      <c r="A1290">
        <v>1804</v>
      </c>
      <c r="B1290" t="s">
        <v>1317</v>
      </c>
      <c r="C1290">
        <v>35</v>
      </c>
      <c r="D1290" t="s">
        <v>27</v>
      </c>
      <c r="E1290" t="s">
        <v>20</v>
      </c>
      <c r="F1290">
        <v>0</v>
      </c>
      <c r="G1290" t="s">
        <v>46</v>
      </c>
      <c r="H1290">
        <v>2</v>
      </c>
      <c r="I1290" t="s">
        <v>15</v>
      </c>
      <c r="J1290" t="s">
        <v>23</v>
      </c>
      <c r="K1290" t="s">
        <v>34</v>
      </c>
      <c r="L1290" t="s">
        <v>20</v>
      </c>
      <c r="M1290">
        <v>0</v>
      </c>
    </row>
    <row r="1291" spans="1:13" x14ac:dyDescent="0.3">
      <c r="A1291">
        <v>1805</v>
      </c>
      <c r="B1291" t="s">
        <v>1318</v>
      </c>
      <c r="C1291">
        <v>38</v>
      </c>
      <c r="D1291" t="s">
        <v>12</v>
      </c>
      <c r="E1291" t="s">
        <v>20</v>
      </c>
      <c r="F1291">
        <v>0</v>
      </c>
      <c r="G1291" t="s">
        <v>46</v>
      </c>
      <c r="H1291">
        <v>2</v>
      </c>
      <c r="I1291" t="s">
        <v>15</v>
      </c>
      <c r="J1291" t="s">
        <v>23</v>
      </c>
      <c r="K1291" t="s">
        <v>34</v>
      </c>
      <c r="L1291" t="s">
        <v>20</v>
      </c>
      <c r="M1291">
        <v>0</v>
      </c>
    </row>
    <row r="1292" spans="1:13" x14ac:dyDescent="0.3">
      <c r="A1292">
        <v>1807</v>
      </c>
      <c r="B1292" t="s">
        <v>1319</v>
      </c>
      <c r="C1292">
        <v>34</v>
      </c>
      <c r="D1292" t="s">
        <v>27</v>
      </c>
      <c r="E1292" t="s">
        <v>13</v>
      </c>
      <c r="F1292">
        <v>1</v>
      </c>
      <c r="G1292" t="s">
        <v>21</v>
      </c>
      <c r="H1292">
        <v>9</v>
      </c>
      <c r="I1292" t="s">
        <v>22</v>
      </c>
      <c r="J1292" t="s">
        <v>23</v>
      </c>
      <c r="K1292" t="s">
        <v>24</v>
      </c>
      <c r="L1292" t="s">
        <v>20</v>
      </c>
      <c r="M1292">
        <v>0</v>
      </c>
    </row>
    <row r="1293" spans="1:13" x14ac:dyDescent="0.3">
      <c r="A1293">
        <v>1809</v>
      </c>
      <c r="B1293" t="s">
        <v>1320</v>
      </c>
      <c r="C1293">
        <v>37</v>
      </c>
      <c r="D1293" t="s">
        <v>12</v>
      </c>
      <c r="E1293" t="s">
        <v>13</v>
      </c>
      <c r="F1293">
        <v>1</v>
      </c>
      <c r="G1293" t="s">
        <v>14</v>
      </c>
      <c r="H1293">
        <v>10</v>
      </c>
      <c r="I1293" t="s">
        <v>22</v>
      </c>
      <c r="J1293" t="s">
        <v>23</v>
      </c>
      <c r="K1293" t="s">
        <v>17</v>
      </c>
      <c r="L1293" t="s">
        <v>20</v>
      </c>
      <c r="M1293">
        <v>0</v>
      </c>
    </row>
    <row r="1294" spans="1:13" x14ac:dyDescent="0.3">
      <c r="A1294">
        <v>1812</v>
      </c>
      <c r="B1294" t="s">
        <v>1321</v>
      </c>
      <c r="C1294">
        <v>39</v>
      </c>
      <c r="D1294" t="s">
        <v>12</v>
      </c>
      <c r="E1294" t="s">
        <v>20</v>
      </c>
      <c r="F1294">
        <v>0</v>
      </c>
      <c r="G1294" t="s">
        <v>21</v>
      </c>
      <c r="H1294">
        <v>20</v>
      </c>
      <c r="I1294" t="s">
        <v>33</v>
      </c>
      <c r="J1294" t="s">
        <v>23</v>
      </c>
      <c r="K1294" t="s">
        <v>34</v>
      </c>
      <c r="L1294" t="s">
        <v>20</v>
      </c>
      <c r="M1294">
        <v>0</v>
      </c>
    </row>
    <row r="1295" spans="1:13" x14ac:dyDescent="0.3">
      <c r="A1295">
        <v>1813</v>
      </c>
      <c r="B1295" t="s">
        <v>1322</v>
      </c>
      <c r="C1295">
        <v>43</v>
      </c>
      <c r="D1295" t="s">
        <v>12</v>
      </c>
      <c r="E1295" t="s">
        <v>20</v>
      </c>
      <c r="F1295">
        <v>0</v>
      </c>
      <c r="G1295" t="s">
        <v>46</v>
      </c>
      <c r="H1295">
        <v>9</v>
      </c>
      <c r="I1295" t="s">
        <v>22</v>
      </c>
      <c r="J1295" t="s">
        <v>23</v>
      </c>
      <c r="K1295" t="s">
        <v>17</v>
      </c>
      <c r="L1295" t="s">
        <v>20</v>
      </c>
      <c r="M1295">
        <v>0</v>
      </c>
    </row>
    <row r="1296" spans="1:13" x14ac:dyDescent="0.3">
      <c r="A1296">
        <v>1814</v>
      </c>
      <c r="B1296" t="s">
        <v>1323</v>
      </c>
      <c r="C1296">
        <v>41</v>
      </c>
      <c r="D1296" t="s">
        <v>12</v>
      </c>
      <c r="E1296" t="s">
        <v>20</v>
      </c>
      <c r="F1296">
        <v>0</v>
      </c>
      <c r="G1296" t="s">
        <v>14</v>
      </c>
      <c r="H1296">
        <v>5</v>
      </c>
      <c r="I1296" t="s">
        <v>15</v>
      </c>
      <c r="J1296" t="s">
        <v>23</v>
      </c>
      <c r="K1296" t="s">
        <v>17</v>
      </c>
      <c r="L1296" t="s">
        <v>20</v>
      </c>
      <c r="M1296">
        <v>0</v>
      </c>
    </row>
    <row r="1297" spans="1:13" x14ac:dyDescent="0.3">
      <c r="A1297">
        <v>1815</v>
      </c>
      <c r="B1297" t="s">
        <v>1324</v>
      </c>
      <c r="C1297">
        <v>41</v>
      </c>
      <c r="D1297" t="s">
        <v>12</v>
      </c>
      <c r="E1297" t="s">
        <v>20</v>
      </c>
      <c r="F1297">
        <v>0</v>
      </c>
      <c r="G1297" t="s">
        <v>14</v>
      </c>
      <c r="H1297">
        <v>4</v>
      </c>
      <c r="I1297" t="s">
        <v>15</v>
      </c>
      <c r="J1297" t="s">
        <v>16</v>
      </c>
      <c r="K1297" t="s">
        <v>34</v>
      </c>
      <c r="L1297" t="s">
        <v>13</v>
      </c>
      <c r="M1297">
        <v>1</v>
      </c>
    </row>
    <row r="1298" spans="1:13" x14ac:dyDescent="0.3">
      <c r="A1298">
        <v>1816</v>
      </c>
      <c r="B1298" t="s">
        <v>1325</v>
      </c>
      <c r="C1298">
        <v>30</v>
      </c>
      <c r="D1298" t="s">
        <v>27</v>
      </c>
      <c r="E1298" t="s">
        <v>20</v>
      </c>
      <c r="F1298">
        <v>0</v>
      </c>
      <c r="G1298" t="s">
        <v>14</v>
      </c>
      <c r="H1298">
        <v>10</v>
      </c>
      <c r="I1298" t="s">
        <v>22</v>
      </c>
      <c r="J1298" t="s">
        <v>16</v>
      </c>
      <c r="K1298" t="s">
        <v>17</v>
      </c>
      <c r="L1298" t="s">
        <v>20</v>
      </c>
      <c r="M1298">
        <v>0</v>
      </c>
    </row>
    <row r="1299" spans="1:13" x14ac:dyDescent="0.3">
      <c r="A1299">
        <v>1818</v>
      </c>
      <c r="B1299" t="s">
        <v>1326</v>
      </c>
      <c r="C1299">
        <v>26</v>
      </c>
      <c r="D1299" t="s">
        <v>27</v>
      </c>
      <c r="E1299" t="s">
        <v>13</v>
      </c>
      <c r="F1299">
        <v>1</v>
      </c>
      <c r="G1299" t="s">
        <v>14</v>
      </c>
      <c r="H1299">
        <v>20</v>
      </c>
      <c r="I1299" t="s">
        <v>33</v>
      </c>
      <c r="J1299" t="s">
        <v>16</v>
      </c>
      <c r="K1299" t="s">
        <v>24</v>
      </c>
      <c r="L1299" t="s">
        <v>13</v>
      </c>
      <c r="M1299">
        <v>1</v>
      </c>
    </row>
    <row r="1300" spans="1:13" x14ac:dyDescent="0.3">
      <c r="A1300">
        <v>1821</v>
      </c>
      <c r="B1300" t="s">
        <v>1327</v>
      </c>
      <c r="C1300">
        <v>46</v>
      </c>
      <c r="D1300" t="s">
        <v>19</v>
      </c>
      <c r="E1300" t="s">
        <v>13</v>
      </c>
      <c r="F1300">
        <v>1</v>
      </c>
      <c r="G1300" t="s">
        <v>14</v>
      </c>
      <c r="H1300">
        <v>21</v>
      </c>
      <c r="I1300" t="s">
        <v>33</v>
      </c>
      <c r="J1300" t="s">
        <v>16</v>
      </c>
      <c r="K1300" t="s">
        <v>24</v>
      </c>
      <c r="L1300" t="s">
        <v>20</v>
      </c>
      <c r="M1300">
        <v>0</v>
      </c>
    </row>
    <row r="1301" spans="1:13" x14ac:dyDescent="0.3">
      <c r="A1301">
        <v>1822</v>
      </c>
      <c r="B1301" t="s">
        <v>1328</v>
      </c>
      <c r="C1301">
        <v>40</v>
      </c>
      <c r="D1301" t="s">
        <v>12</v>
      </c>
      <c r="E1301" t="s">
        <v>20</v>
      </c>
      <c r="F1301">
        <v>0</v>
      </c>
      <c r="G1301" t="s">
        <v>14</v>
      </c>
      <c r="H1301">
        <v>1</v>
      </c>
      <c r="I1301" t="s">
        <v>15</v>
      </c>
      <c r="J1301" t="s">
        <v>16</v>
      </c>
      <c r="K1301" t="s">
        <v>34</v>
      </c>
      <c r="L1301" t="s">
        <v>20</v>
      </c>
      <c r="M1301">
        <v>0</v>
      </c>
    </row>
    <row r="1302" spans="1:13" x14ac:dyDescent="0.3">
      <c r="A1302">
        <v>1823</v>
      </c>
      <c r="B1302" t="s">
        <v>1329</v>
      </c>
      <c r="C1302">
        <v>34</v>
      </c>
      <c r="D1302" t="s">
        <v>27</v>
      </c>
      <c r="E1302" t="s">
        <v>20</v>
      </c>
      <c r="F1302">
        <v>0</v>
      </c>
      <c r="G1302" t="s">
        <v>14</v>
      </c>
      <c r="H1302">
        <v>8</v>
      </c>
      <c r="I1302" t="s">
        <v>22</v>
      </c>
      <c r="J1302" t="s">
        <v>23</v>
      </c>
      <c r="K1302" t="s">
        <v>24</v>
      </c>
      <c r="L1302" t="s">
        <v>20</v>
      </c>
      <c r="M1302">
        <v>0</v>
      </c>
    </row>
    <row r="1303" spans="1:13" x14ac:dyDescent="0.3">
      <c r="A1303">
        <v>1824</v>
      </c>
      <c r="B1303" t="s">
        <v>1330</v>
      </c>
      <c r="C1303">
        <v>58</v>
      </c>
      <c r="D1303" t="s">
        <v>31</v>
      </c>
      <c r="E1303" t="s">
        <v>20</v>
      </c>
      <c r="F1303">
        <v>0</v>
      </c>
      <c r="G1303" t="s">
        <v>46</v>
      </c>
      <c r="H1303">
        <v>2</v>
      </c>
      <c r="I1303" t="s">
        <v>15</v>
      </c>
      <c r="J1303" t="s">
        <v>23</v>
      </c>
      <c r="K1303" t="s">
        <v>34</v>
      </c>
      <c r="L1303" t="s">
        <v>20</v>
      </c>
      <c r="M1303">
        <v>0</v>
      </c>
    </row>
    <row r="1304" spans="1:13" x14ac:dyDescent="0.3">
      <c r="A1304">
        <v>1826</v>
      </c>
      <c r="B1304" t="s">
        <v>1331</v>
      </c>
      <c r="C1304">
        <v>35</v>
      </c>
      <c r="D1304" t="s">
        <v>27</v>
      </c>
      <c r="E1304" t="s">
        <v>20</v>
      </c>
      <c r="F1304">
        <v>0</v>
      </c>
      <c r="G1304" t="s">
        <v>14</v>
      </c>
      <c r="H1304">
        <v>23</v>
      </c>
      <c r="I1304" t="s">
        <v>33</v>
      </c>
      <c r="J1304" t="s">
        <v>23</v>
      </c>
      <c r="K1304" t="s">
        <v>24</v>
      </c>
      <c r="L1304" t="s">
        <v>20</v>
      </c>
      <c r="M1304">
        <v>0</v>
      </c>
    </row>
    <row r="1305" spans="1:13" x14ac:dyDescent="0.3">
      <c r="A1305">
        <v>1827</v>
      </c>
      <c r="B1305" t="s">
        <v>1332</v>
      </c>
      <c r="C1305">
        <v>47</v>
      </c>
      <c r="D1305" t="s">
        <v>19</v>
      </c>
      <c r="E1305" t="s">
        <v>20</v>
      </c>
      <c r="F1305">
        <v>0</v>
      </c>
      <c r="G1305" t="s">
        <v>14</v>
      </c>
      <c r="H1305">
        <v>4</v>
      </c>
      <c r="I1305" t="s">
        <v>15</v>
      </c>
      <c r="J1305" t="s">
        <v>16</v>
      </c>
      <c r="K1305" t="s">
        <v>34</v>
      </c>
      <c r="L1305" t="s">
        <v>13</v>
      </c>
      <c r="M1305">
        <v>1</v>
      </c>
    </row>
    <row r="1306" spans="1:13" x14ac:dyDescent="0.3">
      <c r="A1306">
        <v>1829</v>
      </c>
      <c r="B1306" t="s">
        <v>1333</v>
      </c>
      <c r="C1306">
        <v>40</v>
      </c>
      <c r="D1306" t="s">
        <v>12</v>
      </c>
      <c r="E1306" t="s">
        <v>20</v>
      </c>
      <c r="F1306">
        <v>0</v>
      </c>
      <c r="G1306" t="s">
        <v>14</v>
      </c>
      <c r="H1306">
        <v>12</v>
      </c>
      <c r="I1306" t="s">
        <v>22</v>
      </c>
      <c r="J1306" t="s">
        <v>16</v>
      </c>
      <c r="K1306" t="s">
        <v>34</v>
      </c>
      <c r="L1306" t="s">
        <v>20</v>
      </c>
      <c r="M1306">
        <v>0</v>
      </c>
    </row>
    <row r="1307" spans="1:13" x14ac:dyDescent="0.3">
      <c r="A1307">
        <v>1830</v>
      </c>
      <c r="B1307" t="s">
        <v>1334</v>
      </c>
      <c r="C1307">
        <v>54</v>
      </c>
      <c r="D1307" t="s">
        <v>19</v>
      </c>
      <c r="E1307" t="s">
        <v>20</v>
      </c>
      <c r="F1307">
        <v>0</v>
      </c>
      <c r="G1307" t="s">
        <v>14</v>
      </c>
      <c r="H1307">
        <v>7</v>
      </c>
      <c r="I1307" t="s">
        <v>22</v>
      </c>
      <c r="J1307" t="s">
        <v>16</v>
      </c>
      <c r="K1307" t="s">
        <v>24</v>
      </c>
      <c r="L1307" t="s">
        <v>20</v>
      </c>
      <c r="M1307">
        <v>0</v>
      </c>
    </row>
    <row r="1308" spans="1:13" x14ac:dyDescent="0.3">
      <c r="A1308">
        <v>1833</v>
      </c>
      <c r="B1308" t="s">
        <v>1335</v>
      </c>
      <c r="C1308">
        <v>31</v>
      </c>
      <c r="D1308" t="s">
        <v>27</v>
      </c>
      <c r="E1308" t="s">
        <v>20</v>
      </c>
      <c r="F1308">
        <v>0</v>
      </c>
      <c r="G1308" t="s">
        <v>21</v>
      </c>
      <c r="H1308">
        <v>7</v>
      </c>
      <c r="I1308" t="s">
        <v>22</v>
      </c>
      <c r="J1308" t="s">
        <v>16</v>
      </c>
      <c r="K1308" t="s">
        <v>24</v>
      </c>
      <c r="L1308" t="s">
        <v>20</v>
      </c>
      <c r="M1308">
        <v>0</v>
      </c>
    </row>
    <row r="1309" spans="1:13" x14ac:dyDescent="0.3">
      <c r="A1309">
        <v>1834</v>
      </c>
      <c r="B1309" t="s">
        <v>1336</v>
      </c>
      <c r="C1309">
        <v>28</v>
      </c>
      <c r="D1309" t="s">
        <v>27</v>
      </c>
      <c r="E1309" t="s">
        <v>20</v>
      </c>
      <c r="F1309">
        <v>0</v>
      </c>
      <c r="G1309" t="s">
        <v>14</v>
      </c>
      <c r="H1309">
        <v>1</v>
      </c>
      <c r="I1309" t="s">
        <v>15</v>
      </c>
      <c r="J1309" t="s">
        <v>16</v>
      </c>
      <c r="K1309" t="s">
        <v>24</v>
      </c>
      <c r="L1309" t="s">
        <v>20</v>
      </c>
      <c r="M1309">
        <v>0</v>
      </c>
    </row>
    <row r="1310" spans="1:13" x14ac:dyDescent="0.3">
      <c r="A1310">
        <v>1835</v>
      </c>
      <c r="B1310" t="s">
        <v>1337</v>
      </c>
      <c r="C1310">
        <v>38</v>
      </c>
      <c r="D1310" t="s">
        <v>12</v>
      </c>
      <c r="E1310" t="s">
        <v>20</v>
      </c>
      <c r="F1310">
        <v>0</v>
      </c>
      <c r="G1310" t="s">
        <v>14</v>
      </c>
      <c r="H1310">
        <v>2</v>
      </c>
      <c r="I1310" t="s">
        <v>15</v>
      </c>
      <c r="J1310" t="s">
        <v>16</v>
      </c>
      <c r="K1310" t="s">
        <v>24</v>
      </c>
      <c r="L1310" t="s">
        <v>13</v>
      </c>
      <c r="M1310">
        <v>1</v>
      </c>
    </row>
    <row r="1311" spans="1:13" x14ac:dyDescent="0.3">
      <c r="A1311">
        <v>1836</v>
      </c>
      <c r="B1311" t="s">
        <v>1338</v>
      </c>
      <c r="C1311">
        <v>26</v>
      </c>
      <c r="D1311" t="s">
        <v>27</v>
      </c>
      <c r="E1311" t="s">
        <v>20</v>
      </c>
      <c r="F1311">
        <v>0</v>
      </c>
      <c r="G1311" t="s">
        <v>14</v>
      </c>
      <c r="H1311">
        <v>10</v>
      </c>
      <c r="I1311" t="s">
        <v>22</v>
      </c>
      <c r="J1311" t="s">
        <v>23</v>
      </c>
      <c r="K1311" t="s">
        <v>17</v>
      </c>
      <c r="L1311" t="s">
        <v>20</v>
      </c>
      <c r="M1311">
        <v>0</v>
      </c>
    </row>
    <row r="1312" spans="1:13" x14ac:dyDescent="0.3">
      <c r="A1312">
        <v>1837</v>
      </c>
      <c r="B1312" t="s">
        <v>1339</v>
      </c>
      <c r="C1312">
        <v>58</v>
      </c>
      <c r="D1312" t="s">
        <v>31</v>
      </c>
      <c r="E1312" t="s">
        <v>20</v>
      </c>
      <c r="F1312">
        <v>0</v>
      </c>
      <c r="G1312" t="s">
        <v>21</v>
      </c>
      <c r="H1312">
        <v>15</v>
      </c>
      <c r="I1312" t="s">
        <v>22</v>
      </c>
      <c r="J1312" t="s">
        <v>23</v>
      </c>
      <c r="K1312" t="s">
        <v>24</v>
      </c>
      <c r="L1312" t="s">
        <v>13</v>
      </c>
      <c r="M1312">
        <v>1</v>
      </c>
    </row>
    <row r="1313" spans="1:13" x14ac:dyDescent="0.3">
      <c r="A1313">
        <v>1839</v>
      </c>
      <c r="B1313" t="s">
        <v>1340</v>
      </c>
      <c r="C1313">
        <v>18</v>
      </c>
      <c r="D1313" t="s">
        <v>45</v>
      </c>
      <c r="E1313" t="s">
        <v>20</v>
      </c>
      <c r="F1313">
        <v>0</v>
      </c>
      <c r="G1313" t="s">
        <v>46</v>
      </c>
      <c r="H1313">
        <v>14</v>
      </c>
      <c r="I1313" t="s">
        <v>22</v>
      </c>
      <c r="J1313" t="s">
        <v>16</v>
      </c>
      <c r="K1313" t="s">
        <v>17</v>
      </c>
      <c r="L1313" t="s">
        <v>20</v>
      </c>
      <c r="M1313">
        <v>0</v>
      </c>
    </row>
    <row r="1314" spans="1:13" x14ac:dyDescent="0.3">
      <c r="A1314">
        <v>1842</v>
      </c>
      <c r="B1314" t="s">
        <v>1341</v>
      </c>
      <c r="C1314">
        <v>31</v>
      </c>
      <c r="D1314" t="s">
        <v>27</v>
      </c>
      <c r="E1314" t="s">
        <v>13</v>
      </c>
      <c r="F1314">
        <v>1</v>
      </c>
      <c r="G1314" t="s">
        <v>14</v>
      </c>
      <c r="H1314">
        <v>18</v>
      </c>
      <c r="I1314" t="s">
        <v>33</v>
      </c>
      <c r="J1314" t="s">
        <v>23</v>
      </c>
      <c r="K1314" t="s">
        <v>24</v>
      </c>
      <c r="L1314" t="s">
        <v>20</v>
      </c>
      <c r="M1314">
        <v>0</v>
      </c>
    </row>
    <row r="1315" spans="1:13" x14ac:dyDescent="0.3">
      <c r="A1315">
        <v>1844</v>
      </c>
      <c r="B1315" t="s">
        <v>1342</v>
      </c>
      <c r="C1315">
        <v>29</v>
      </c>
      <c r="D1315" t="s">
        <v>27</v>
      </c>
      <c r="E1315" t="s">
        <v>13</v>
      </c>
      <c r="F1315">
        <v>1</v>
      </c>
      <c r="G1315" t="s">
        <v>14</v>
      </c>
      <c r="H1315">
        <v>13</v>
      </c>
      <c r="I1315" t="s">
        <v>22</v>
      </c>
      <c r="J1315" t="s">
        <v>23</v>
      </c>
      <c r="K1315" t="s">
        <v>34</v>
      </c>
      <c r="L1315" t="s">
        <v>13</v>
      </c>
      <c r="M1315">
        <v>1</v>
      </c>
    </row>
    <row r="1316" spans="1:13" x14ac:dyDescent="0.3">
      <c r="A1316">
        <v>1845</v>
      </c>
      <c r="B1316" t="s">
        <v>1343</v>
      </c>
      <c r="C1316">
        <v>45</v>
      </c>
      <c r="D1316" t="s">
        <v>12</v>
      </c>
      <c r="E1316" t="s">
        <v>20</v>
      </c>
      <c r="F1316">
        <v>0</v>
      </c>
      <c r="G1316" t="s">
        <v>46</v>
      </c>
      <c r="H1316">
        <v>2</v>
      </c>
      <c r="I1316" t="s">
        <v>15</v>
      </c>
      <c r="J1316" t="s">
        <v>16</v>
      </c>
      <c r="K1316" t="s">
        <v>24</v>
      </c>
      <c r="L1316" t="s">
        <v>20</v>
      </c>
      <c r="M1316">
        <v>0</v>
      </c>
    </row>
    <row r="1317" spans="1:13" x14ac:dyDescent="0.3">
      <c r="A1317">
        <v>1847</v>
      </c>
      <c r="B1317" t="s">
        <v>1344</v>
      </c>
      <c r="C1317">
        <v>36</v>
      </c>
      <c r="D1317" t="s">
        <v>12</v>
      </c>
      <c r="E1317" t="s">
        <v>20</v>
      </c>
      <c r="F1317">
        <v>0</v>
      </c>
      <c r="G1317" t="s">
        <v>14</v>
      </c>
      <c r="H1317">
        <v>2</v>
      </c>
      <c r="I1317" t="s">
        <v>15</v>
      </c>
      <c r="J1317" t="s">
        <v>16</v>
      </c>
      <c r="K1317" t="s">
        <v>24</v>
      </c>
      <c r="L1317" t="s">
        <v>13</v>
      </c>
      <c r="M1317">
        <v>1</v>
      </c>
    </row>
    <row r="1318" spans="1:13" x14ac:dyDescent="0.3">
      <c r="A1318">
        <v>1849</v>
      </c>
      <c r="B1318" t="s">
        <v>1345</v>
      </c>
      <c r="C1318">
        <v>43</v>
      </c>
      <c r="D1318" t="s">
        <v>12</v>
      </c>
      <c r="E1318" t="s">
        <v>20</v>
      </c>
      <c r="F1318">
        <v>0</v>
      </c>
      <c r="G1318" t="s">
        <v>21</v>
      </c>
      <c r="H1318">
        <v>2</v>
      </c>
      <c r="I1318" t="s">
        <v>15</v>
      </c>
      <c r="J1318" t="s">
        <v>23</v>
      </c>
      <c r="K1318" t="s">
        <v>24</v>
      </c>
      <c r="L1318" t="s">
        <v>20</v>
      </c>
      <c r="M1318">
        <v>0</v>
      </c>
    </row>
    <row r="1319" spans="1:13" x14ac:dyDescent="0.3">
      <c r="A1319">
        <v>1850</v>
      </c>
      <c r="B1319" t="s">
        <v>1346</v>
      </c>
      <c r="C1319">
        <v>27</v>
      </c>
      <c r="D1319" t="s">
        <v>27</v>
      </c>
      <c r="E1319" t="s">
        <v>20</v>
      </c>
      <c r="F1319">
        <v>0</v>
      </c>
      <c r="G1319" t="s">
        <v>21</v>
      </c>
      <c r="H1319">
        <v>5</v>
      </c>
      <c r="I1319" t="s">
        <v>15</v>
      </c>
      <c r="J1319" t="s">
        <v>16</v>
      </c>
      <c r="K1319" t="s">
        <v>17</v>
      </c>
      <c r="L1319" t="s">
        <v>13</v>
      </c>
      <c r="M1319">
        <v>1</v>
      </c>
    </row>
    <row r="1320" spans="1:13" x14ac:dyDescent="0.3">
      <c r="A1320">
        <v>1852</v>
      </c>
      <c r="B1320" t="s">
        <v>1347</v>
      </c>
      <c r="C1320">
        <v>29</v>
      </c>
      <c r="D1320" t="s">
        <v>27</v>
      </c>
      <c r="E1320" t="s">
        <v>20</v>
      </c>
      <c r="F1320">
        <v>0</v>
      </c>
      <c r="G1320" t="s">
        <v>21</v>
      </c>
      <c r="H1320">
        <v>20</v>
      </c>
      <c r="I1320" t="s">
        <v>33</v>
      </c>
      <c r="J1320" t="s">
        <v>23</v>
      </c>
      <c r="K1320" t="s">
        <v>24</v>
      </c>
      <c r="L1320" t="s">
        <v>20</v>
      </c>
      <c r="M1320">
        <v>0</v>
      </c>
    </row>
    <row r="1321" spans="1:13" x14ac:dyDescent="0.3">
      <c r="A1321">
        <v>1853</v>
      </c>
      <c r="B1321" t="s">
        <v>1348</v>
      </c>
      <c r="C1321">
        <v>32</v>
      </c>
      <c r="D1321" t="s">
        <v>27</v>
      </c>
      <c r="E1321" t="s">
        <v>20</v>
      </c>
      <c r="F1321">
        <v>0</v>
      </c>
      <c r="G1321" t="s">
        <v>21</v>
      </c>
      <c r="H1321">
        <v>10</v>
      </c>
      <c r="I1321" t="s">
        <v>22</v>
      </c>
      <c r="J1321" t="s">
        <v>23</v>
      </c>
      <c r="K1321" t="s">
        <v>17</v>
      </c>
      <c r="L1321" t="s">
        <v>20</v>
      </c>
      <c r="M1321">
        <v>0</v>
      </c>
    </row>
    <row r="1322" spans="1:13" x14ac:dyDescent="0.3">
      <c r="A1322">
        <v>1854</v>
      </c>
      <c r="B1322" t="s">
        <v>1349</v>
      </c>
      <c r="C1322">
        <v>42</v>
      </c>
      <c r="D1322" t="s">
        <v>12</v>
      </c>
      <c r="E1322" t="s">
        <v>20</v>
      </c>
      <c r="F1322">
        <v>0</v>
      </c>
      <c r="G1322" t="s">
        <v>46</v>
      </c>
      <c r="H1322">
        <v>10</v>
      </c>
      <c r="I1322" t="s">
        <v>22</v>
      </c>
      <c r="J1322" t="s">
        <v>23</v>
      </c>
      <c r="K1322" t="s">
        <v>24</v>
      </c>
      <c r="L1322" t="s">
        <v>20</v>
      </c>
      <c r="M1322">
        <v>0</v>
      </c>
    </row>
    <row r="1323" spans="1:13" x14ac:dyDescent="0.3">
      <c r="A1323">
        <v>1856</v>
      </c>
      <c r="B1323" t="s">
        <v>1350</v>
      </c>
      <c r="C1323">
        <v>47</v>
      </c>
      <c r="D1323" t="s">
        <v>19</v>
      </c>
      <c r="E1323" t="s">
        <v>20</v>
      </c>
      <c r="F1323">
        <v>0</v>
      </c>
      <c r="G1323" t="s">
        <v>14</v>
      </c>
      <c r="H1323">
        <v>9</v>
      </c>
      <c r="I1323" t="s">
        <v>22</v>
      </c>
      <c r="J1323" t="s">
        <v>16</v>
      </c>
      <c r="K1323" t="s">
        <v>17</v>
      </c>
      <c r="L1323" t="s">
        <v>20</v>
      </c>
      <c r="M1323">
        <v>0</v>
      </c>
    </row>
    <row r="1324" spans="1:13" x14ac:dyDescent="0.3">
      <c r="A1324">
        <v>1857</v>
      </c>
      <c r="B1324" t="s">
        <v>1351</v>
      </c>
      <c r="C1324">
        <v>46</v>
      </c>
      <c r="D1324" t="s">
        <v>19</v>
      </c>
      <c r="E1324" t="s">
        <v>20</v>
      </c>
      <c r="F1324">
        <v>0</v>
      </c>
      <c r="G1324" t="s">
        <v>14</v>
      </c>
      <c r="H1324">
        <v>2</v>
      </c>
      <c r="I1324" t="s">
        <v>15</v>
      </c>
      <c r="J1324" t="s">
        <v>23</v>
      </c>
      <c r="K1324" t="s">
        <v>34</v>
      </c>
      <c r="L1324" t="s">
        <v>20</v>
      </c>
      <c r="M1324">
        <v>0</v>
      </c>
    </row>
    <row r="1325" spans="1:13" x14ac:dyDescent="0.3">
      <c r="A1325">
        <v>1858</v>
      </c>
      <c r="B1325" t="s">
        <v>1352</v>
      </c>
      <c r="C1325">
        <v>28</v>
      </c>
      <c r="D1325" t="s">
        <v>27</v>
      </c>
      <c r="E1325" t="s">
        <v>20</v>
      </c>
      <c r="F1325">
        <v>0</v>
      </c>
      <c r="G1325" t="s">
        <v>46</v>
      </c>
      <c r="H1325">
        <v>1</v>
      </c>
      <c r="I1325" t="s">
        <v>15</v>
      </c>
      <c r="J1325" t="s">
        <v>23</v>
      </c>
      <c r="K1325" t="s">
        <v>34</v>
      </c>
      <c r="L1325" t="s">
        <v>20</v>
      </c>
      <c r="M1325">
        <v>0</v>
      </c>
    </row>
    <row r="1326" spans="1:13" x14ac:dyDescent="0.3">
      <c r="A1326">
        <v>1859</v>
      </c>
      <c r="B1326" t="s">
        <v>1353</v>
      </c>
      <c r="C1326">
        <v>29</v>
      </c>
      <c r="D1326" t="s">
        <v>27</v>
      </c>
      <c r="E1326" t="s">
        <v>20</v>
      </c>
      <c r="F1326">
        <v>0</v>
      </c>
      <c r="G1326" t="s">
        <v>14</v>
      </c>
      <c r="H1326">
        <v>29</v>
      </c>
      <c r="I1326" t="s">
        <v>33</v>
      </c>
      <c r="J1326" t="s">
        <v>23</v>
      </c>
      <c r="K1326" t="s">
        <v>34</v>
      </c>
      <c r="L1326" t="s">
        <v>20</v>
      </c>
      <c r="M1326">
        <v>0</v>
      </c>
    </row>
    <row r="1327" spans="1:13" x14ac:dyDescent="0.3">
      <c r="A1327">
        <v>1860</v>
      </c>
      <c r="B1327" t="s">
        <v>1354</v>
      </c>
      <c r="C1327">
        <v>42</v>
      </c>
      <c r="D1327" t="s">
        <v>12</v>
      </c>
      <c r="E1327" t="s">
        <v>20</v>
      </c>
      <c r="F1327">
        <v>0</v>
      </c>
      <c r="G1327" t="s">
        <v>14</v>
      </c>
      <c r="H1327">
        <v>8</v>
      </c>
      <c r="I1327" t="s">
        <v>22</v>
      </c>
      <c r="J1327" t="s">
        <v>23</v>
      </c>
      <c r="K1327" t="s">
        <v>17</v>
      </c>
      <c r="L1327" t="s">
        <v>20</v>
      </c>
      <c r="M1327">
        <v>0</v>
      </c>
    </row>
    <row r="1328" spans="1:13" x14ac:dyDescent="0.3">
      <c r="A1328">
        <v>1862</v>
      </c>
      <c r="B1328" t="s">
        <v>1355</v>
      </c>
      <c r="C1328">
        <v>32</v>
      </c>
      <c r="D1328" t="s">
        <v>27</v>
      </c>
      <c r="E1328" t="s">
        <v>13</v>
      </c>
      <c r="F1328">
        <v>1</v>
      </c>
      <c r="G1328" t="s">
        <v>14</v>
      </c>
      <c r="H1328">
        <v>2</v>
      </c>
      <c r="I1328" t="s">
        <v>15</v>
      </c>
      <c r="J1328" t="s">
        <v>23</v>
      </c>
      <c r="K1328" t="s">
        <v>17</v>
      </c>
      <c r="L1328" t="s">
        <v>13</v>
      </c>
      <c r="M1328">
        <v>1</v>
      </c>
    </row>
    <row r="1329" spans="1:13" x14ac:dyDescent="0.3">
      <c r="A1329">
        <v>1863</v>
      </c>
      <c r="B1329" t="s">
        <v>1356</v>
      </c>
      <c r="C1329">
        <v>46</v>
      </c>
      <c r="D1329" t="s">
        <v>19</v>
      </c>
      <c r="E1329" t="s">
        <v>20</v>
      </c>
      <c r="F1329">
        <v>0</v>
      </c>
      <c r="G1329" t="s">
        <v>14</v>
      </c>
      <c r="H1329">
        <v>3</v>
      </c>
      <c r="I1329" t="s">
        <v>15</v>
      </c>
      <c r="J1329" t="s">
        <v>16</v>
      </c>
      <c r="K1329" t="s">
        <v>34</v>
      </c>
      <c r="L1329" t="s">
        <v>20</v>
      </c>
      <c r="M1329">
        <v>0</v>
      </c>
    </row>
    <row r="1330" spans="1:13" x14ac:dyDescent="0.3">
      <c r="A1330">
        <v>1864</v>
      </c>
      <c r="B1330" t="s">
        <v>1357</v>
      </c>
      <c r="C1330">
        <v>27</v>
      </c>
      <c r="D1330" t="s">
        <v>27</v>
      </c>
      <c r="E1330" t="s">
        <v>20</v>
      </c>
      <c r="F1330">
        <v>0</v>
      </c>
      <c r="G1330" t="s">
        <v>14</v>
      </c>
      <c r="H1330">
        <v>23</v>
      </c>
      <c r="I1330" t="s">
        <v>33</v>
      </c>
      <c r="J1330" t="s">
        <v>16</v>
      </c>
      <c r="K1330" t="s">
        <v>24</v>
      </c>
      <c r="L1330" t="s">
        <v>20</v>
      </c>
      <c r="M1330">
        <v>0</v>
      </c>
    </row>
    <row r="1331" spans="1:13" x14ac:dyDescent="0.3">
      <c r="A1331">
        <v>1865</v>
      </c>
      <c r="B1331" t="s">
        <v>1358</v>
      </c>
      <c r="C1331">
        <v>29</v>
      </c>
      <c r="D1331" t="s">
        <v>27</v>
      </c>
      <c r="E1331" t="s">
        <v>20</v>
      </c>
      <c r="F1331">
        <v>0</v>
      </c>
      <c r="G1331" t="s">
        <v>14</v>
      </c>
      <c r="H1331">
        <v>6</v>
      </c>
      <c r="I1331" t="s">
        <v>22</v>
      </c>
      <c r="J1331" t="s">
        <v>23</v>
      </c>
      <c r="K1331" t="s">
        <v>24</v>
      </c>
      <c r="L1331" t="s">
        <v>20</v>
      </c>
      <c r="M1331">
        <v>0</v>
      </c>
    </row>
    <row r="1332" spans="1:13" x14ac:dyDescent="0.3">
      <c r="A1332">
        <v>1866</v>
      </c>
      <c r="B1332" t="s">
        <v>1359</v>
      </c>
      <c r="C1332">
        <v>43</v>
      </c>
      <c r="D1332" t="s">
        <v>12</v>
      </c>
      <c r="E1332" t="s">
        <v>20</v>
      </c>
      <c r="F1332">
        <v>0</v>
      </c>
      <c r="G1332" t="s">
        <v>14</v>
      </c>
      <c r="H1332">
        <v>6</v>
      </c>
      <c r="I1332" t="s">
        <v>22</v>
      </c>
      <c r="J1332" t="s">
        <v>16</v>
      </c>
      <c r="K1332" t="s">
        <v>24</v>
      </c>
      <c r="L1332" t="s">
        <v>20</v>
      </c>
      <c r="M1332">
        <v>0</v>
      </c>
    </row>
    <row r="1333" spans="1:13" x14ac:dyDescent="0.3">
      <c r="A1333">
        <v>1867</v>
      </c>
      <c r="B1333" t="s">
        <v>1360</v>
      </c>
      <c r="C1333">
        <v>48</v>
      </c>
      <c r="D1333" t="s">
        <v>19</v>
      </c>
      <c r="E1333" t="s">
        <v>20</v>
      </c>
      <c r="F1333">
        <v>0</v>
      </c>
      <c r="G1333" t="s">
        <v>14</v>
      </c>
      <c r="H1333">
        <v>10</v>
      </c>
      <c r="I1333" t="s">
        <v>22</v>
      </c>
      <c r="J1333" t="s">
        <v>23</v>
      </c>
      <c r="K1333" t="s">
        <v>24</v>
      </c>
      <c r="L1333" t="s">
        <v>20</v>
      </c>
      <c r="M1333">
        <v>0</v>
      </c>
    </row>
    <row r="1334" spans="1:13" x14ac:dyDescent="0.3">
      <c r="A1334">
        <v>1868</v>
      </c>
      <c r="B1334" t="s">
        <v>1361</v>
      </c>
      <c r="C1334">
        <v>29</v>
      </c>
      <c r="D1334" t="s">
        <v>27</v>
      </c>
      <c r="E1334" t="s">
        <v>13</v>
      </c>
      <c r="F1334">
        <v>1</v>
      </c>
      <c r="G1334" t="s">
        <v>21</v>
      </c>
      <c r="H1334">
        <v>24</v>
      </c>
      <c r="I1334" t="s">
        <v>33</v>
      </c>
      <c r="J1334" t="s">
        <v>23</v>
      </c>
      <c r="K1334" t="s">
        <v>17</v>
      </c>
      <c r="L1334" t="s">
        <v>13</v>
      </c>
      <c r="M1334">
        <v>1</v>
      </c>
    </row>
    <row r="1335" spans="1:13" x14ac:dyDescent="0.3">
      <c r="A1335">
        <v>1869</v>
      </c>
      <c r="B1335" t="s">
        <v>1362</v>
      </c>
      <c r="C1335">
        <v>46</v>
      </c>
      <c r="D1335" t="s">
        <v>19</v>
      </c>
      <c r="E1335" t="s">
        <v>13</v>
      </c>
      <c r="F1335">
        <v>1</v>
      </c>
      <c r="G1335" t="s">
        <v>14</v>
      </c>
      <c r="H1335">
        <v>10</v>
      </c>
      <c r="I1335" t="s">
        <v>22</v>
      </c>
      <c r="J1335" t="s">
        <v>16</v>
      </c>
      <c r="K1335" t="s">
        <v>24</v>
      </c>
      <c r="L1335" t="s">
        <v>20</v>
      </c>
      <c r="M1335">
        <v>0</v>
      </c>
    </row>
    <row r="1336" spans="1:13" x14ac:dyDescent="0.3">
      <c r="A1336">
        <v>1870</v>
      </c>
      <c r="B1336" t="s">
        <v>1363</v>
      </c>
      <c r="C1336">
        <v>27</v>
      </c>
      <c r="D1336" t="s">
        <v>27</v>
      </c>
      <c r="E1336" t="s">
        <v>20</v>
      </c>
      <c r="F1336">
        <v>0</v>
      </c>
      <c r="G1336" t="s">
        <v>21</v>
      </c>
      <c r="H1336">
        <v>15</v>
      </c>
      <c r="I1336" t="s">
        <v>22</v>
      </c>
      <c r="J1336" t="s">
        <v>16</v>
      </c>
      <c r="K1336" t="s">
        <v>24</v>
      </c>
      <c r="L1336" t="s">
        <v>20</v>
      </c>
      <c r="M1336">
        <v>0</v>
      </c>
    </row>
    <row r="1337" spans="1:13" x14ac:dyDescent="0.3">
      <c r="A1337">
        <v>1871</v>
      </c>
      <c r="B1337" t="s">
        <v>1364</v>
      </c>
      <c r="C1337">
        <v>39</v>
      </c>
      <c r="D1337" t="s">
        <v>12</v>
      </c>
      <c r="E1337" t="s">
        <v>20</v>
      </c>
      <c r="F1337">
        <v>0</v>
      </c>
      <c r="G1337" t="s">
        <v>14</v>
      </c>
      <c r="H1337">
        <v>19</v>
      </c>
      <c r="I1337" t="s">
        <v>33</v>
      </c>
      <c r="J1337" t="s">
        <v>23</v>
      </c>
      <c r="K1337" t="s">
        <v>34</v>
      </c>
      <c r="L1337" t="s">
        <v>20</v>
      </c>
      <c r="M1337">
        <v>0</v>
      </c>
    </row>
    <row r="1338" spans="1:13" x14ac:dyDescent="0.3">
      <c r="A1338">
        <v>1873</v>
      </c>
      <c r="B1338" t="s">
        <v>1365</v>
      </c>
      <c r="C1338">
        <v>55</v>
      </c>
      <c r="D1338" t="s">
        <v>19</v>
      </c>
      <c r="E1338" t="s">
        <v>20</v>
      </c>
      <c r="F1338">
        <v>0</v>
      </c>
      <c r="G1338" t="s">
        <v>14</v>
      </c>
      <c r="H1338">
        <v>2</v>
      </c>
      <c r="I1338" t="s">
        <v>15</v>
      </c>
      <c r="J1338" t="s">
        <v>23</v>
      </c>
      <c r="K1338" t="s">
        <v>24</v>
      </c>
      <c r="L1338" t="s">
        <v>20</v>
      </c>
      <c r="M1338">
        <v>0</v>
      </c>
    </row>
    <row r="1339" spans="1:13" x14ac:dyDescent="0.3">
      <c r="A1339">
        <v>1875</v>
      </c>
      <c r="B1339" t="s">
        <v>1366</v>
      </c>
      <c r="C1339">
        <v>28</v>
      </c>
      <c r="D1339" t="s">
        <v>27</v>
      </c>
      <c r="E1339" t="s">
        <v>20</v>
      </c>
      <c r="F1339">
        <v>0</v>
      </c>
      <c r="G1339" t="s">
        <v>14</v>
      </c>
      <c r="H1339">
        <v>3</v>
      </c>
      <c r="I1339" t="s">
        <v>15</v>
      </c>
      <c r="J1339" t="s">
        <v>16</v>
      </c>
      <c r="K1339" t="s">
        <v>24</v>
      </c>
      <c r="L1339" t="s">
        <v>20</v>
      </c>
      <c r="M1339">
        <v>0</v>
      </c>
    </row>
    <row r="1340" spans="1:13" x14ac:dyDescent="0.3">
      <c r="A1340">
        <v>1876</v>
      </c>
      <c r="B1340" t="s">
        <v>1367</v>
      </c>
      <c r="C1340">
        <v>30</v>
      </c>
      <c r="D1340" t="s">
        <v>27</v>
      </c>
      <c r="E1340" t="s">
        <v>13</v>
      </c>
      <c r="F1340">
        <v>1</v>
      </c>
      <c r="G1340" t="s">
        <v>14</v>
      </c>
      <c r="H1340">
        <v>9</v>
      </c>
      <c r="I1340" t="s">
        <v>22</v>
      </c>
      <c r="J1340" t="s">
        <v>23</v>
      </c>
      <c r="K1340" t="s">
        <v>17</v>
      </c>
      <c r="L1340" t="s">
        <v>20</v>
      </c>
      <c r="M1340">
        <v>0</v>
      </c>
    </row>
    <row r="1341" spans="1:13" x14ac:dyDescent="0.3">
      <c r="A1341">
        <v>1878</v>
      </c>
      <c r="B1341" t="s">
        <v>1368</v>
      </c>
      <c r="C1341">
        <v>22</v>
      </c>
      <c r="D1341" t="s">
        <v>45</v>
      </c>
      <c r="E1341" t="s">
        <v>13</v>
      </c>
      <c r="F1341">
        <v>1</v>
      </c>
      <c r="G1341" t="s">
        <v>14</v>
      </c>
      <c r="H1341">
        <v>7</v>
      </c>
      <c r="I1341" t="s">
        <v>22</v>
      </c>
      <c r="J1341" t="s">
        <v>23</v>
      </c>
      <c r="K1341" t="s">
        <v>17</v>
      </c>
      <c r="L1341" t="s">
        <v>13</v>
      </c>
      <c r="M1341">
        <v>1</v>
      </c>
    </row>
    <row r="1342" spans="1:13" x14ac:dyDescent="0.3">
      <c r="A1342">
        <v>1880</v>
      </c>
      <c r="B1342" t="s">
        <v>1369</v>
      </c>
      <c r="C1342">
        <v>36</v>
      </c>
      <c r="D1342" t="s">
        <v>12</v>
      </c>
      <c r="E1342" t="s">
        <v>20</v>
      </c>
      <c r="F1342">
        <v>0</v>
      </c>
      <c r="G1342" t="s">
        <v>14</v>
      </c>
      <c r="H1342">
        <v>10</v>
      </c>
      <c r="I1342" t="s">
        <v>22</v>
      </c>
      <c r="J1342" t="s">
        <v>16</v>
      </c>
      <c r="K1342" t="s">
        <v>24</v>
      </c>
      <c r="L1342" t="s">
        <v>13</v>
      </c>
      <c r="M1342">
        <v>1</v>
      </c>
    </row>
    <row r="1343" spans="1:13" x14ac:dyDescent="0.3">
      <c r="A1343">
        <v>1881</v>
      </c>
      <c r="B1343" t="s">
        <v>1370</v>
      </c>
      <c r="C1343">
        <v>31</v>
      </c>
      <c r="D1343" t="s">
        <v>27</v>
      </c>
      <c r="E1343" t="s">
        <v>20</v>
      </c>
      <c r="F1343">
        <v>0</v>
      </c>
      <c r="G1343" t="s">
        <v>14</v>
      </c>
      <c r="H1343">
        <v>20</v>
      </c>
      <c r="I1343" t="s">
        <v>33</v>
      </c>
      <c r="J1343" t="s">
        <v>23</v>
      </c>
      <c r="K1343" t="s">
        <v>34</v>
      </c>
      <c r="L1343" t="s">
        <v>20</v>
      </c>
      <c r="M1343">
        <v>0</v>
      </c>
    </row>
    <row r="1344" spans="1:13" x14ac:dyDescent="0.3">
      <c r="A1344">
        <v>1882</v>
      </c>
      <c r="B1344" t="s">
        <v>1371</v>
      </c>
      <c r="C1344">
        <v>34</v>
      </c>
      <c r="D1344" t="s">
        <v>27</v>
      </c>
      <c r="E1344" t="s">
        <v>20</v>
      </c>
      <c r="F1344">
        <v>0</v>
      </c>
      <c r="G1344" t="s">
        <v>14</v>
      </c>
      <c r="H1344">
        <v>4</v>
      </c>
      <c r="I1344" t="s">
        <v>15</v>
      </c>
      <c r="J1344" t="s">
        <v>23</v>
      </c>
      <c r="K1344" t="s">
        <v>24</v>
      </c>
      <c r="L1344" t="s">
        <v>13</v>
      </c>
      <c r="M1344">
        <v>1</v>
      </c>
    </row>
    <row r="1345" spans="1:13" x14ac:dyDescent="0.3">
      <c r="A1345">
        <v>1883</v>
      </c>
      <c r="B1345" t="s">
        <v>1372</v>
      </c>
      <c r="C1345">
        <v>29</v>
      </c>
      <c r="D1345" t="s">
        <v>27</v>
      </c>
      <c r="E1345" t="s">
        <v>20</v>
      </c>
      <c r="F1345">
        <v>0</v>
      </c>
      <c r="G1345" t="s">
        <v>14</v>
      </c>
      <c r="H1345">
        <v>7</v>
      </c>
      <c r="I1345" t="s">
        <v>22</v>
      </c>
      <c r="J1345" t="s">
        <v>23</v>
      </c>
      <c r="K1345" t="s">
        <v>17</v>
      </c>
      <c r="L1345" t="s">
        <v>20</v>
      </c>
      <c r="M1345">
        <v>0</v>
      </c>
    </row>
    <row r="1346" spans="1:13" x14ac:dyDescent="0.3">
      <c r="A1346">
        <v>1885</v>
      </c>
      <c r="B1346" t="s">
        <v>1373</v>
      </c>
      <c r="C1346">
        <v>37</v>
      </c>
      <c r="D1346" t="s">
        <v>12</v>
      </c>
      <c r="E1346" t="s">
        <v>20</v>
      </c>
      <c r="F1346">
        <v>0</v>
      </c>
      <c r="G1346" t="s">
        <v>14</v>
      </c>
      <c r="H1346">
        <v>7</v>
      </c>
      <c r="I1346" t="s">
        <v>22</v>
      </c>
      <c r="J1346" t="s">
        <v>23</v>
      </c>
      <c r="K1346" t="s">
        <v>24</v>
      </c>
      <c r="L1346" t="s">
        <v>13</v>
      </c>
      <c r="M1346">
        <v>1</v>
      </c>
    </row>
    <row r="1347" spans="1:13" x14ac:dyDescent="0.3">
      <c r="A1347">
        <v>1886</v>
      </c>
      <c r="B1347" t="s">
        <v>1374</v>
      </c>
      <c r="C1347">
        <v>35</v>
      </c>
      <c r="D1347" t="s">
        <v>27</v>
      </c>
      <c r="E1347" t="s">
        <v>20</v>
      </c>
      <c r="F1347">
        <v>0</v>
      </c>
      <c r="G1347" t="s">
        <v>14</v>
      </c>
      <c r="H1347">
        <v>16</v>
      </c>
      <c r="I1347" t="s">
        <v>33</v>
      </c>
      <c r="J1347" t="s">
        <v>16</v>
      </c>
      <c r="K1347" t="s">
        <v>24</v>
      </c>
      <c r="L1347" t="s">
        <v>13</v>
      </c>
      <c r="M1347">
        <v>1</v>
      </c>
    </row>
    <row r="1348" spans="1:13" x14ac:dyDescent="0.3">
      <c r="A1348">
        <v>1888</v>
      </c>
      <c r="B1348" t="s">
        <v>1375</v>
      </c>
      <c r="C1348">
        <v>45</v>
      </c>
      <c r="D1348" t="s">
        <v>12</v>
      </c>
      <c r="E1348" t="s">
        <v>20</v>
      </c>
      <c r="F1348">
        <v>0</v>
      </c>
      <c r="G1348" t="s">
        <v>14</v>
      </c>
      <c r="H1348">
        <v>25</v>
      </c>
      <c r="I1348" t="s">
        <v>33</v>
      </c>
      <c r="J1348" t="s">
        <v>16</v>
      </c>
      <c r="K1348" t="s">
        <v>24</v>
      </c>
      <c r="L1348" t="s">
        <v>20</v>
      </c>
      <c r="M1348">
        <v>0</v>
      </c>
    </row>
    <row r="1349" spans="1:13" x14ac:dyDescent="0.3">
      <c r="A1349">
        <v>1890</v>
      </c>
      <c r="B1349" t="s">
        <v>1376</v>
      </c>
      <c r="C1349">
        <v>36</v>
      </c>
      <c r="D1349" t="s">
        <v>12</v>
      </c>
      <c r="E1349" t="s">
        <v>20</v>
      </c>
      <c r="F1349">
        <v>0</v>
      </c>
      <c r="G1349" t="s">
        <v>21</v>
      </c>
      <c r="H1349">
        <v>2</v>
      </c>
      <c r="I1349" t="s">
        <v>15</v>
      </c>
      <c r="J1349" t="s">
        <v>23</v>
      </c>
      <c r="K1349" t="s">
        <v>17</v>
      </c>
      <c r="L1349" t="s">
        <v>20</v>
      </c>
      <c r="M1349">
        <v>0</v>
      </c>
    </row>
    <row r="1350" spans="1:13" x14ac:dyDescent="0.3">
      <c r="A1350">
        <v>1892</v>
      </c>
      <c r="B1350" t="s">
        <v>1377</v>
      </c>
      <c r="C1350">
        <v>40</v>
      </c>
      <c r="D1350" t="s">
        <v>12</v>
      </c>
      <c r="E1350" t="s">
        <v>20</v>
      </c>
      <c r="F1350">
        <v>0</v>
      </c>
      <c r="G1350" t="s">
        <v>14</v>
      </c>
      <c r="H1350">
        <v>1</v>
      </c>
      <c r="I1350" t="s">
        <v>15</v>
      </c>
      <c r="J1350" t="s">
        <v>23</v>
      </c>
      <c r="K1350" t="s">
        <v>34</v>
      </c>
      <c r="L1350" t="s">
        <v>20</v>
      </c>
      <c r="M1350">
        <v>0</v>
      </c>
    </row>
    <row r="1351" spans="1:13" x14ac:dyDescent="0.3">
      <c r="A1351">
        <v>1893</v>
      </c>
      <c r="B1351" t="s">
        <v>1378</v>
      </c>
      <c r="C1351">
        <v>26</v>
      </c>
      <c r="D1351" t="s">
        <v>27</v>
      </c>
      <c r="E1351" t="s">
        <v>20</v>
      </c>
      <c r="F1351">
        <v>0</v>
      </c>
      <c r="G1351" t="s">
        <v>14</v>
      </c>
      <c r="H1351">
        <v>1</v>
      </c>
      <c r="I1351" t="s">
        <v>15</v>
      </c>
      <c r="J1351" t="s">
        <v>16</v>
      </c>
      <c r="K1351" t="s">
        <v>24</v>
      </c>
      <c r="L1351" t="s">
        <v>13</v>
      </c>
      <c r="M1351">
        <v>1</v>
      </c>
    </row>
    <row r="1352" spans="1:13" x14ac:dyDescent="0.3">
      <c r="A1352">
        <v>1898</v>
      </c>
      <c r="B1352" t="s">
        <v>1379</v>
      </c>
      <c r="C1352">
        <v>27</v>
      </c>
      <c r="D1352" t="s">
        <v>27</v>
      </c>
      <c r="E1352" t="s">
        <v>20</v>
      </c>
      <c r="F1352">
        <v>0</v>
      </c>
      <c r="G1352" t="s">
        <v>14</v>
      </c>
      <c r="H1352">
        <v>2</v>
      </c>
      <c r="I1352" t="s">
        <v>15</v>
      </c>
      <c r="J1352" t="s">
        <v>16</v>
      </c>
      <c r="K1352" t="s">
        <v>17</v>
      </c>
      <c r="L1352" t="s">
        <v>20</v>
      </c>
      <c r="M1352">
        <v>0</v>
      </c>
    </row>
    <row r="1353" spans="1:13" x14ac:dyDescent="0.3">
      <c r="A1353">
        <v>1900</v>
      </c>
      <c r="B1353" t="s">
        <v>1380</v>
      </c>
      <c r="C1353">
        <v>48</v>
      </c>
      <c r="D1353" t="s">
        <v>19</v>
      </c>
      <c r="E1353" t="s">
        <v>20</v>
      </c>
      <c r="F1353">
        <v>0</v>
      </c>
      <c r="G1353" t="s">
        <v>21</v>
      </c>
      <c r="H1353">
        <v>22</v>
      </c>
      <c r="I1353" t="s">
        <v>33</v>
      </c>
      <c r="J1353" t="s">
        <v>16</v>
      </c>
      <c r="K1353" t="s">
        <v>34</v>
      </c>
      <c r="L1353" t="s">
        <v>20</v>
      </c>
      <c r="M1353">
        <v>0</v>
      </c>
    </row>
    <row r="1354" spans="1:13" x14ac:dyDescent="0.3">
      <c r="A1354">
        <v>1903</v>
      </c>
      <c r="B1354" t="s">
        <v>1381</v>
      </c>
      <c r="C1354">
        <v>44</v>
      </c>
      <c r="D1354" t="s">
        <v>12</v>
      </c>
      <c r="E1354" t="s">
        <v>20</v>
      </c>
      <c r="F1354">
        <v>0</v>
      </c>
      <c r="G1354" t="s">
        <v>14</v>
      </c>
      <c r="H1354">
        <v>1</v>
      </c>
      <c r="I1354" t="s">
        <v>15</v>
      </c>
      <c r="J1354" t="s">
        <v>23</v>
      </c>
      <c r="K1354" t="s">
        <v>24</v>
      </c>
      <c r="L1354" t="s">
        <v>20</v>
      </c>
      <c r="M1354">
        <v>0</v>
      </c>
    </row>
    <row r="1355" spans="1:13" x14ac:dyDescent="0.3">
      <c r="A1355">
        <v>1905</v>
      </c>
      <c r="B1355" t="s">
        <v>1382</v>
      </c>
      <c r="C1355">
        <v>34</v>
      </c>
      <c r="D1355" t="s">
        <v>27</v>
      </c>
      <c r="E1355" t="s">
        <v>13</v>
      </c>
      <c r="F1355">
        <v>1</v>
      </c>
      <c r="G1355" t="s">
        <v>46</v>
      </c>
      <c r="H1355">
        <v>16</v>
      </c>
      <c r="I1355" t="s">
        <v>33</v>
      </c>
      <c r="J1355" t="s">
        <v>23</v>
      </c>
      <c r="K1355" t="s">
        <v>24</v>
      </c>
      <c r="L1355" t="s">
        <v>13</v>
      </c>
      <c r="M1355">
        <v>1</v>
      </c>
    </row>
    <row r="1356" spans="1:13" x14ac:dyDescent="0.3">
      <c r="A1356">
        <v>1907</v>
      </c>
      <c r="B1356" t="s">
        <v>1383</v>
      </c>
      <c r="C1356">
        <v>56</v>
      </c>
      <c r="D1356" t="s">
        <v>31</v>
      </c>
      <c r="E1356" t="s">
        <v>13</v>
      </c>
      <c r="F1356">
        <v>1</v>
      </c>
      <c r="G1356" t="s">
        <v>14</v>
      </c>
      <c r="H1356">
        <v>24</v>
      </c>
      <c r="I1356" t="s">
        <v>33</v>
      </c>
      <c r="J1356" t="s">
        <v>23</v>
      </c>
      <c r="K1356" t="s">
        <v>17</v>
      </c>
      <c r="L1356" t="s">
        <v>20</v>
      </c>
      <c r="M1356">
        <v>0</v>
      </c>
    </row>
    <row r="1357" spans="1:13" x14ac:dyDescent="0.3">
      <c r="A1357">
        <v>1908</v>
      </c>
      <c r="B1357" t="s">
        <v>1384</v>
      </c>
      <c r="C1357">
        <v>36</v>
      </c>
      <c r="D1357" t="s">
        <v>12</v>
      </c>
      <c r="E1357" t="s">
        <v>20</v>
      </c>
      <c r="F1357">
        <v>0</v>
      </c>
      <c r="G1357" t="s">
        <v>14</v>
      </c>
      <c r="H1357">
        <v>17</v>
      </c>
      <c r="I1357" t="s">
        <v>33</v>
      </c>
      <c r="J1357" t="s">
        <v>23</v>
      </c>
      <c r="K1357" t="s">
        <v>24</v>
      </c>
      <c r="L1357" t="s">
        <v>20</v>
      </c>
      <c r="M1357">
        <v>0</v>
      </c>
    </row>
    <row r="1358" spans="1:13" x14ac:dyDescent="0.3">
      <c r="A1358">
        <v>1909</v>
      </c>
      <c r="B1358" t="s">
        <v>1385</v>
      </c>
      <c r="C1358">
        <v>41</v>
      </c>
      <c r="D1358" t="s">
        <v>12</v>
      </c>
      <c r="E1358" t="s">
        <v>20</v>
      </c>
      <c r="F1358">
        <v>0</v>
      </c>
      <c r="G1358" t="s">
        <v>14</v>
      </c>
      <c r="H1358">
        <v>8</v>
      </c>
      <c r="I1358" t="s">
        <v>22</v>
      </c>
      <c r="J1358" t="s">
        <v>16</v>
      </c>
      <c r="K1358" t="s">
        <v>24</v>
      </c>
      <c r="L1358" t="s">
        <v>20</v>
      </c>
      <c r="M1358">
        <v>0</v>
      </c>
    </row>
    <row r="1359" spans="1:13" x14ac:dyDescent="0.3">
      <c r="A1359">
        <v>1911</v>
      </c>
      <c r="B1359" t="s">
        <v>1386</v>
      </c>
      <c r="C1359">
        <v>42</v>
      </c>
      <c r="D1359" t="s">
        <v>12</v>
      </c>
      <c r="E1359" t="s">
        <v>20</v>
      </c>
      <c r="F1359">
        <v>0</v>
      </c>
      <c r="G1359" t="s">
        <v>14</v>
      </c>
      <c r="H1359">
        <v>6</v>
      </c>
      <c r="I1359" t="s">
        <v>22</v>
      </c>
      <c r="J1359" t="s">
        <v>23</v>
      </c>
      <c r="K1359" t="s">
        <v>24</v>
      </c>
      <c r="L1359" t="s">
        <v>20</v>
      </c>
      <c r="M1359">
        <v>0</v>
      </c>
    </row>
    <row r="1360" spans="1:13" x14ac:dyDescent="0.3">
      <c r="A1360">
        <v>1912</v>
      </c>
      <c r="B1360" t="s">
        <v>1387</v>
      </c>
      <c r="C1360">
        <v>31</v>
      </c>
      <c r="D1360" t="s">
        <v>27</v>
      </c>
      <c r="E1360" t="s">
        <v>20</v>
      </c>
      <c r="F1360">
        <v>0</v>
      </c>
      <c r="G1360" t="s">
        <v>14</v>
      </c>
      <c r="H1360">
        <v>10</v>
      </c>
      <c r="I1360" t="s">
        <v>22</v>
      </c>
      <c r="J1360" t="s">
        <v>16</v>
      </c>
      <c r="K1360" t="s">
        <v>34</v>
      </c>
      <c r="L1360" t="s">
        <v>13</v>
      </c>
      <c r="M1360">
        <v>1</v>
      </c>
    </row>
    <row r="1361" spans="1:13" x14ac:dyDescent="0.3">
      <c r="A1361">
        <v>1915</v>
      </c>
      <c r="B1361" t="s">
        <v>1388</v>
      </c>
      <c r="C1361">
        <v>34</v>
      </c>
      <c r="D1361" t="s">
        <v>27</v>
      </c>
      <c r="E1361" t="s">
        <v>20</v>
      </c>
      <c r="F1361">
        <v>0</v>
      </c>
      <c r="G1361" t="s">
        <v>14</v>
      </c>
      <c r="H1361">
        <v>3</v>
      </c>
      <c r="I1361" t="s">
        <v>15</v>
      </c>
      <c r="J1361" t="s">
        <v>16</v>
      </c>
      <c r="K1361" t="s">
        <v>24</v>
      </c>
      <c r="L1361" t="s">
        <v>13</v>
      </c>
      <c r="M1361">
        <v>1</v>
      </c>
    </row>
    <row r="1362" spans="1:13" x14ac:dyDescent="0.3">
      <c r="A1362">
        <v>1916</v>
      </c>
      <c r="B1362" t="s">
        <v>1389</v>
      </c>
      <c r="C1362">
        <v>31</v>
      </c>
      <c r="D1362" t="s">
        <v>27</v>
      </c>
      <c r="E1362" t="s">
        <v>20</v>
      </c>
      <c r="F1362">
        <v>0</v>
      </c>
      <c r="G1362" t="s">
        <v>14</v>
      </c>
      <c r="H1362">
        <v>4</v>
      </c>
      <c r="I1362" t="s">
        <v>15</v>
      </c>
      <c r="J1362" t="s">
        <v>16</v>
      </c>
      <c r="K1362" t="s">
        <v>34</v>
      </c>
      <c r="L1362" t="s">
        <v>20</v>
      </c>
      <c r="M1362">
        <v>0</v>
      </c>
    </row>
    <row r="1363" spans="1:13" x14ac:dyDescent="0.3">
      <c r="A1363">
        <v>1918</v>
      </c>
      <c r="B1363" t="s">
        <v>1390</v>
      </c>
      <c r="C1363">
        <v>26</v>
      </c>
      <c r="D1363" t="s">
        <v>27</v>
      </c>
      <c r="E1363" t="s">
        <v>20</v>
      </c>
      <c r="F1363">
        <v>0</v>
      </c>
      <c r="G1363" t="s">
        <v>21</v>
      </c>
      <c r="H1363">
        <v>6</v>
      </c>
      <c r="I1363" t="s">
        <v>22</v>
      </c>
      <c r="J1363" t="s">
        <v>23</v>
      </c>
      <c r="K1363" t="s">
        <v>24</v>
      </c>
      <c r="L1363" t="s">
        <v>20</v>
      </c>
      <c r="M1363">
        <v>0</v>
      </c>
    </row>
    <row r="1364" spans="1:13" x14ac:dyDescent="0.3">
      <c r="A1364">
        <v>1922</v>
      </c>
      <c r="B1364" t="s">
        <v>1391</v>
      </c>
      <c r="C1364">
        <v>45</v>
      </c>
      <c r="D1364" t="s">
        <v>12</v>
      </c>
      <c r="E1364" t="s">
        <v>20</v>
      </c>
      <c r="F1364">
        <v>0</v>
      </c>
      <c r="G1364" t="s">
        <v>21</v>
      </c>
      <c r="H1364">
        <v>1</v>
      </c>
      <c r="I1364" t="s">
        <v>15</v>
      </c>
      <c r="J1364" t="s">
        <v>23</v>
      </c>
      <c r="K1364" t="s">
        <v>17</v>
      </c>
      <c r="L1364" t="s">
        <v>20</v>
      </c>
      <c r="M1364">
        <v>0</v>
      </c>
    </row>
    <row r="1365" spans="1:13" x14ac:dyDescent="0.3">
      <c r="A1365">
        <v>1924</v>
      </c>
      <c r="B1365" t="s">
        <v>1392</v>
      </c>
      <c r="C1365">
        <v>33</v>
      </c>
      <c r="D1365" t="s">
        <v>27</v>
      </c>
      <c r="E1365" t="s">
        <v>20</v>
      </c>
      <c r="F1365">
        <v>0</v>
      </c>
      <c r="G1365" t="s">
        <v>14</v>
      </c>
      <c r="H1365">
        <v>10</v>
      </c>
      <c r="I1365" t="s">
        <v>22</v>
      </c>
      <c r="J1365" t="s">
        <v>23</v>
      </c>
      <c r="K1365" t="s">
        <v>17</v>
      </c>
      <c r="L1365" t="s">
        <v>20</v>
      </c>
      <c r="M1365">
        <v>0</v>
      </c>
    </row>
    <row r="1366" spans="1:13" x14ac:dyDescent="0.3">
      <c r="A1366">
        <v>1927</v>
      </c>
      <c r="B1366" t="s">
        <v>1393</v>
      </c>
      <c r="C1366">
        <v>28</v>
      </c>
      <c r="D1366" t="s">
        <v>27</v>
      </c>
      <c r="E1366" t="s">
        <v>20</v>
      </c>
      <c r="F1366">
        <v>0</v>
      </c>
      <c r="G1366" t="s">
        <v>21</v>
      </c>
      <c r="H1366">
        <v>1</v>
      </c>
      <c r="I1366" t="s">
        <v>15</v>
      </c>
      <c r="J1366" t="s">
        <v>23</v>
      </c>
      <c r="K1366" t="s">
        <v>24</v>
      </c>
      <c r="L1366" t="s">
        <v>13</v>
      </c>
      <c r="M1366">
        <v>1</v>
      </c>
    </row>
    <row r="1367" spans="1:13" x14ac:dyDescent="0.3">
      <c r="A1367">
        <v>1928</v>
      </c>
      <c r="B1367" t="s">
        <v>1394</v>
      </c>
      <c r="C1367">
        <v>29</v>
      </c>
      <c r="D1367" t="s">
        <v>27</v>
      </c>
      <c r="E1367" t="s">
        <v>13</v>
      </c>
      <c r="F1367">
        <v>1</v>
      </c>
      <c r="G1367" t="s">
        <v>21</v>
      </c>
      <c r="H1367">
        <v>24</v>
      </c>
      <c r="I1367" t="s">
        <v>33</v>
      </c>
      <c r="J1367" t="s">
        <v>23</v>
      </c>
      <c r="K1367" t="s">
        <v>17</v>
      </c>
      <c r="L1367" t="s">
        <v>20</v>
      </c>
      <c r="M1367">
        <v>0</v>
      </c>
    </row>
    <row r="1368" spans="1:13" x14ac:dyDescent="0.3">
      <c r="A1368">
        <v>1929</v>
      </c>
      <c r="B1368" t="s">
        <v>1395</v>
      </c>
      <c r="C1368">
        <v>39</v>
      </c>
      <c r="D1368" t="s">
        <v>12</v>
      </c>
      <c r="E1368" t="s">
        <v>20</v>
      </c>
      <c r="F1368">
        <v>0</v>
      </c>
      <c r="G1368" t="s">
        <v>46</v>
      </c>
      <c r="H1368">
        <v>21</v>
      </c>
      <c r="I1368" t="s">
        <v>33</v>
      </c>
      <c r="J1368" t="s">
        <v>16</v>
      </c>
      <c r="K1368" t="s">
        <v>24</v>
      </c>
      <c r="L1368" t="s">
        <v>20</v>
      </c>
      <c r="M1368">
        <v>0</v>
      </c>
    </row>
    <row r="1369" spans="1:13" x14ac:dyDescent="0.3">
      <c r="A1369">
        <v>1931</v>
      </c>
      <c r="B1369" t="s">
        <v>1396</v>
      </c>
      <c r="C1369">
        <v>27</v>
      </c>
      <c r="D1369" t="s">
        <v>27</v>
      </c>
      <c r="E1369" t="s">
        <v>20</v>
      </c>
      <c r="F1369">
        <v>0</v>
      </c>
      <c r="G1369" t="s">
        <v>14</v>
      </c>
      <c r="H1369">
        <v>2</v>
      </c>
      <c r="I1369" t="s">
        <v>15</v>
      </c>
      <c r="J1369" t="s">
        <v>23</v>
      </c>
      <c r="K1369" t="s">
        <v>24</v>
      </c>
      <c r="L1369" t="s">
        <v>20</v>
      </c>
      <c r="M1369">
        <v>0</v>
      </c>
    </row>
    <row r="1370" spans="1:13" x14ac:dyDescent="0.3">
      <c r="A1370">
        <v>1932</v>
      </c>
      <c r="B1370" t="s">
        <v>1397</v>
      </c>
      <c r="C1370">
        <v>34</v>
      </c>
      <c r="D1370" t="s">
        <v>27</v>
      </c>
      <c r="E1370" t="s">
        <v>20</v>
      </c>
      <c r="F1370">
        <v>0</v>
      </c>
      <c r="G1370" t="s">
        <v>21</v>
      </c>
      <c r="H1370">
        <v>22</v>
      </c>
      <c r="I1370" t="s">
        <v>33</v>
      </c>
      <c r="J1370" t="s">
        <v>23</v>
      </c>
      <c r="K1370" t="s">
        <v>24</v>
      </c>
      <c r="L1370" t="s">
        <v>13</v>
      </c>
      <c r="M1370">
        <v>1</v>
      </c>
    </row>
    <row r="1371" spans="1:13" x14ac:dyDescent="0.3">
      <c r="A1371">
        <v>1933</v>
      </c>
      <c r="B1371" t="s">
        <v>1398</v>
      </c>
      <c r="C1371">
        <v>28</v>
      </c>
      <c r="D1371" t="s">
        <v>27</v>
      </c>
      <c r="E1371" t="s">
        <v>13</v>
      </c>
      <c r="F1371">
        <v>1</v>
      </c>
      <c r="G1371" t="s">
        <v>14</v>
      </c>
      <c r="H1371">
        <v>13</v>
      </c>
      <c r="I1371" t="s">
        <v>22</v>
      </c>
      <c r="J1371" t="s">
        <v>16</v>
      </c>
      <c r="K1371" t="s">
        <v>17</v>
      </c>
      <c r="L1371" t="s">
        <v>13</v>
      </c>
      <c r="M1371">
        <v>1</v>
      </c>
    </row>
    <row r="1372" spans="1:13" x14ac:dyDescent="0.3">
      <c r="A1372">
        <v>1934</v>
      </c>
      <c r="B1372" t="s">
        <v>1399</v>
      </c>
      <c r="C1372">
        <v>47</v>
      </c>
      <c r="D1372" t="s">
        <v>19</v>
      </c>
      <c r="E1372" t="s">
        <v>20</v>
      </c>
      <c r="F1372">
        <v>0</v>
      </c>
      <c r="G1372" t="s">
        <v>46</v>
      </c>
      <c r="H1372">
        <v>14</v>
      </c>
      <c r="I1372" t="s">
        <v>22</v>
      </c>
      <c r="J1372" t="s">
        <v>23</v>
      </c>
      <c r="K1372" t="s">
        <v>24</v>
      </c>
      <c r="L1372" t="s">
        <v>20</v>
      </c>
      <c r="M1372">
        <v>0</v>
      </c>
    </row>
    <row r="1373" spans="1:13" x14ac:dyDescent="0.3">
      <c r="A1373">
        <v>1935</v>
      </c>
      <c r="B1373" t="s">
        <v>1400</v>
      </c>
      <c r="C1373">
        <v>56</v>
      </c>
      <c r="D1373" t="s">
        <v>31</v>
      </c>
      <c r="E1373" t="s">
        <v>20</v>
      </c>
      <c r="F1373">
        <v>0</v>
      </c>
      <c r="G1373" t="s">
        <v>14</v>
      </c>
      <c r="H1373">
        <v>11</v>
      </c>
      <c r="I1373" t="s">
        <v>22</v>
      </c>
      <c r="J1373" t="s">
        <v>16</v>
      </c>
      <c r="K1373" t="s">
        <v>24</v>
      </c>
      <c r="L1373" t="s">
        <v>20</v>
      </c>
      <c r="M1373">
        <v>0</v>
      </c>
    </row>
    <row r="1374" spans="1:13" x14ac:dyDescent="0.3">
      <c r="A1374">
        <v>1936</v>
      </c>
      <c r="B1374" t="s">
        <v>1401</v>
      </c>
      <c r="C1374">
        <v>39</v>
      </c>
      <c r="D1374" t="s">
        <v>12</v>
      </c>
      <c r="E1374" t="s">
        <v>20</v>
      </c>
      <c r="F1374">
        <v>0</v>
      </c>
      <c r="G1374" t="s">
        <v>14</v>
      </c>
      <c r="H1374">
        <v>9</v>
      </c>
      <c r="I1374" t="s">
        <v>22</v>
      </c>
      <c r="J1374" t="s">
        <v>23</v>
      </c>
      <c r="K1374" t="s">
        <v>24</v>
      </c>
      <c r="L1374" t="s">
        <v>20</v>
      </c>
      <c r="M1374">
        <v>0</v>
      </c>
    </row>
    <row r="1375" spans="1:13" x14ac:dyDescent="0.3">
      <c r="A1375">
        <v>1937</v>
      </c>
      <c r="B1375" t="s">
        <v>1402</v>
      </c>
      <c r="C1375">
        <v>38</v>
      </c>
      <c r="D1375" t="s">
        <v>12</v>
      </c>
      <c r="E1375" t="s">
        <v>20</v>
      </c>
      <c r="F1375">
        <v>0</v>
      </c>
      <c r="G1375" t="s">
        <v>21</v>
      </c>
      <c r="H1375">
        <v>8</v>
      </c>
      <c r="I1375" t="s">
        <v>22</v>
      </c>
      <c r="J1375" t="s">
        <v>16</v>
      </c>
      <c r="K1375" t="s">
        <v>34</v>
      </c>
      <c r="L1375" t="s">
        <v>13</v>
      </c>
      <c r="M1375">
        <v>1</v>
      </c>
    </row>
    <row r="1376" spans="1:13" x14ac:dyDescent="0.3">
      <c r="A1376">
        <v>1938</v>
      </c>
      <c r="B1376" t="s">
        <v>1403</v>
      </c>
      <c r="C1376">
        <v>58</v>
      </c>
      <c r="D1376" t="s">
        <v>31</v>
      </c>
      <c r="E1376" t="s">
        <v>20</v>
      </c>
      <c r="F1376">
        <v>0</v>
      </c>
      <c r="G1376" t="s">
        <v>14</v>
      </c>
      <c r="H1376">
        <v>21</v>
      </c>
      <c r="I1376" t="s">
        <v>33</v>
      </c>
      <c r="J1376" t="s">
        <v>16</v>
      </c>
      <c r="K1376" t="s">
        <v>24</v>
      </c>
      <c r="L1376" t="s">
        <v>13</v>
      </c>
      <c r="M1376">
        <v>1</v>
      </c>
    </row>
    <row r="1377" spans="1:13" x14ac:dyDescent="0.3">
      <c r="A1377">
        <v>1939</v>
      </c>
      <c r="B1377" t="s">
        <v>1404</v>
      </c>
      <c r="C1377">
        <v>32</v>
      </c>
      <c r="D1377" t="s">
        <v>27</v>
      </c>
      <c r="E1377" t="s">
        <v>13</v>
      </c>
      <c r="F1377">
        <v>1</v>
      </c>
      <c r="G1377" t="s">
        <v>21</v>
      </c>
      <c r="H1377">
        <v>5</v>
      </c>
      <c r="I1377" t="s">
        <v>15</v>
      </c>
      <c r="J1377" t="s">
        <v>16</v>
      </c>
      <c r="K1377" t="s">
        <v>17</v>
      </c>
      <c r="L1377" t="s">
        <v>13</v>
      </c>
      <c r="M1377">
        <v>1</v>
      </c>
    </row>
    <row r="1378" spans="1:13" x14ac:dyDescent="0.3">
      <c r="A1378">
        <v>1940</v>
      </c>
      <c r="B1378" t="s">
        <v>1405</v>
      </c>
      <c r="C1378">
        <v>38</v>
      </c>
      <c r="D1378" t="s">
        <v>12</v>
      </c>
      <c r="E1378" t="s">
        <v>20</v>
      </c>
      <c r="F1378">
        <v>0</v>
      </c>
      <c r="G1378" t="s">
        <v>14</v>
      </c>
      <c r="H1378">
        <v>9</v>
      </c>
      <c r="I1378" t="s">
        <v>22</v>
      </c>
      <c r="J1378" t="s">
        <v>23</v>
      </c>
      <c r="K1378" t="s">
        <v>34</v>
      </c>
      <c r="L1378" t="s">
        <v>20</v>
      </c>
      <c r="M1378">
        <v>0</v>
      </c>
    </row>
    <row r="1379" spans="1:13" x14ac:dyDescent="0.3">
      <c r="A1379">
        <v>1941</v>
      </c>
      <c r="B1379" t="s">
        <v>1406</v>
      </c>
      <c r="C1379">
        <v>49</v>
      </c>
      <c r="D1379" t="s">
        <v>19</v>
      </c>
      <c r="E1379" t="s">
        <v>20</v>
      </c>
      <c r="F1379">
        <v>0</v>
      </c>
      <c r="G1379" t="s">
        <v>21</v>
      </c>
      <c r="H1379">
        <v>2</v>
      </c>
      <c r="I1379" t="s">
        <v>15</v>
      </c>
      <c r="J1379" t="s">
        <v>23</v>
      </c>
      <c r="K1379" t="s">
        <v>24</v>
      </c>
      <c r="L1379" t="s">
        <v>20</v>
      </c>
      <c r="M1379">
        <v>0</v>
      </c>
    </row>
    <row r="1380" spans="1:13" x14ac:dyDescent="0.3">
      <c r="A1380">
        <v>1943</v>
      </c>
      <c r="B1380" t="s">
        <v>1407</v>
      </c>
      <c r="C1380">
        <v>42</v>
      </c>
      <c r="D1380" t="s">
        <v>12</v>
      </c>
      <c r="E1380" t="s">
        <v>20</v>
      </c>
      <c r="F1380">
        <v>0</v>
      </c>
      <c r="G1380" t="s">
        <v>14</v>
      </c>
      <c r="H1380">
        <v>12</v>
      </c>
      <c r="I1380" t="s">
        <v>22</v>
      </c>
      <c r="J1380" t="s">
        <v>23</v>
      </c>
      <c r="K1380" t="s">
        <v>34</v>
      </c>
      <c r="L1380" t="s">
        <v>13</v>
      </c>
      <c r="M1380">
        <v>1</v>
      </c>
    </row>
    <row r="1381" spans="1:13" x14ac:dyDescent="0.3">
      <c r="A1381">
        <v>1944</v>
      </c>
      <c r="B1381" t="s">
        <v>1408</v>
      </c>
      <c r="C1381">
        <v>27</v>
      </c>
      <c r="D1381" t="s">
        <v>27</v>
      </c>
      <c r="E1381" t="s">
        <v>13</v>
      </c>
      <c r="F1381">
        <v>1</v>
      </c>
      <c r="G1381" t="s">
        <v>21</v>
      </c>
      <c r="H1381">
        <v>22</v>
      </c>
      <c r="I1381" t="s">
        <v>33</v>
      </c>
      <c r="J1381" t="s">
        <v>16</v>
      </c>
      <c r="K1381" t="s">
        <v>24</v>
      </c>
      <c r="L1381" t="s">
        <v>20</v>
      </c>
      <c r="M1381">
        <v>0</v>
      </c>
    </row>
    <row r="1382" spans="1:13" x14ac:dyDescent="0.3">
      <c r="A1382">
        <v>1945</v>
      </c>
      <c r="B1382" t="s">
        <v>1409</v>
      </c>
      <c r="C1382">
        <v>35</v>
      </c>
      <c r="D1382" t="s">
        <v>27</v>
      </c>
      <c r="E1382" t="s">
        <v>20</v>
      </c>
      <c r="F1382">
        <v>0</v>
      </c>
      <c r="G1382" t="s">
        <v>14</v>
      </c>
      <c r="H1382">
        <v>18</v>
      </c>
      <c r="I1382" t="s">
        <v>33</v>
      </c>
      <c r="J1382" t="s">
        <v>23</v>
      </c>
      <c r="K1382" t="s">
        <v>24</v>
      </c>
      <c r="L1382" t="s">
        <v>20</v>
      </c>
      <c r="M1382">
        <v>0</v>
      </c>
    </row>
    <row r="1383" spans="1:13" x14ac:dyDescent="0.3">
      <c r="A1383">
        <v>1947</v>
      </c>
      <c r="B1383" t="s">
        <v>1410</v>
      </c>
      <c r="C1383">
        <v>28</v>
      </c>
      <c r="D1383" t="s">
        <v>27</v>
      </c>
      <c r="E1383" t="s">
        <v>20</v>
      </c>
      <c r="F1383">
        <v>0</v>
      </c>
      <c r="G1383" t="s">
        <v>46</v>
      </c>
      <c r="H1383">
        <v>16</v>
      </c>
      <c r="I1383" t="s">
        <v>33</v>
      </c>
      <c r="J1383" t="s">
        <v>23</v>
      </c>
      <c r="K1383" t="s">
        <v>17</v>
      </c>
      <c r="L1383" t="s">
        <v>20</v>
      </c>
      <c r="M1383">
        <v>0</v>
      </c>
    </row>
    <row r="1384" spans="1:13" x14ac:dyDescent="0.3">
      <c r="A1384">
        <v>1948</v>
      </c>
      <c r="B1384" t="s">
        <v>1411</v>
      </c>
      <c r="C1384">
        <v>31</v>
      </c>
      <c r="D1384" t="s">
        <v>27</v>
      </c>
      <c r="E1384" t="s">
        <v>20</v>
      </c>
      <c r="F1384">
        <v>0</v>
      </c>
      <c r="G1384" t="s">
        <v>46</v>
      </c>
      <c r="H1384">
        <v>3</v>
      </c>
      <c r="I1384" t="s">
        <v>15</v>
      </c>
      <c r="J1384" t="s">
        <v>23</v>
      </c>
      <c r="K1384" t="s">
        <v>34</v>
      </c>
      <c r="L1384" t="s">
        <v>13</v>
      </c>
      <c r="M1384">
        <v>1</v>
      </c>
    </row>
    <row r="1385" spans="1:13" x14ac:dyDescent="0.3">
      <c r="A1385">
        <v>1949</v>
      </c>
      <c r="B1385" t="s">
        <v>1412</v>
      </c>
      <c r="C1385">
        <v>36</v>
      </c>
      <c r="D1385" t="s">
        <v>12</v>
      </c>
      <c r="E1385" t="s">
        <v>20</v>
      </c>
      <c r="F1385">
        <v>0</v>
      </c>
      <c r="G1385" t="s">
        <v>46</v>
      </c>
      <c r="H1385">
        <v>9</v>
      </c>
      <c r="I1385" t="s">
        <v>22</v>
      </c>
      <c r="J1385" t="s">
        <v>23</v>
      </c>
      <c r="K1385" t="s">
        <v>24</v>
      </c>
      <c r="L1385" t="s">
        <v>20</v>
      </c>
      <c r="M1385">
        <v>0</v>
      </c>
    </row>
    <row r="1386" spans="1:13" x14ac:dyDescent="0.3">
      <c r="A1386">
        <v>1950</v>
      </c>
      <c r="B1386" t="s">
        <v>1413</v>
      </c>
      <c r="C1386">
        <v>34</v>
      </c>
      <c r="D1386" t="s">
        <v>27</v>
      </c>
      <c r="E1386" t="s">
        <v>20</v>
      </c>
      <c r="F1386">
        <v>0</v>
      </c>
      <c r="G1386" t="s">
        <v>14</v>
      </c>
      <c r="H1386">
        <v>1</v>
      </c>
      <c r="I1386" t="s">
        <v>15</v>
      </c>
      <c r="J1386" t="s">
        <v>23</v>
      </c>
      <c r="K1386" t="s">
        <v>17</v>
      </c>
      <c r="L1386" t="s">
        <v>20</v>
      </c>
      <c r="M1386">
        <v>0</v>
      </c>
    </row>
    <row r="1387" spans="1:13" x14ac:dyDescent="0.3">
      <c r="A1387">
        <v>1951</v>
      </c>
      <c r="B1387" t="s">
        <v>1414</v>
      </c>
      <c r="C1387">
        <v>34</v>
      </c>
      <c r="D1387" t="s">
        <v>27</v>
      </c>
      <c r="E1387" t="s">
        <v>20</v>
      </c>
      <c r="F1387">
        <v>0</v>
      </c>
      <c r="G1387" t="s">
        <v>14</v>
      </c>
      <c r="H1387">
        <v>13</v>
      </c>
      <c r="I1387" t="s">
        <v>22</v>
      </c>
      <c r="J1387" t="s">
        <v>23</v>
      </c>
      <c r="K1387" t="s">
        <v>34</v>
      </c>
      <c r="L1387" t="s">
        <v>20</v>
      </c>
      <c r="M1387">
        <v>0</v>
      </c>
    </row>
    <row r="1388" spans="1:13" x14ac:dyDescent="0.3">
      <c r="A1388">
        <v>1952</v>
      </c>
      <c r="B1388" t="s">
        <v>1415</v>
      </c>
      <c r="C1388">
        <v>26</v>
      </c>
      <c r="D1388" t="s">
        <v>27</v>
      </c>
      <c r="E1388" t="s">
        <v>20</v>
      </c>
      <c r="F1388">
        <v>0</v>
      </c>
      <c r="G1388" t="s">
        <v>14</v>
      </c>
      <c r="H1388">
        <v>1</v>
      </c>
      <c r="I1388" t="s">
        <v>15</v>
      </c>
      <c r="J1388" t="s">
        <v>23</v>
      </c>
      <c r="K1388" t="s">
        <v>17</v>
      </c>
      <c r="L1388" t="s">
        <v>20</v>
      </c>
      <c r="M1388">
        <v>0</v>
      </c>
    </row>
    <row r="1389" spans="1:13" x14ac:dyDescent="0.3">
      <c r="A1389">
        <v>1954</v>
      </c>
      <c r="B1389" t="s">
        <v>1416</v>
      </c>
      <c r="C1389">
        <v>29</v>
      </c>
      <c r="D1389" t="s">
        <v>27</v>
      </c>
      <c r="E1389" t="s">
        <v>20</v>
      </c>
      <c r="F1389">
        <v>0</v>
      </c>
      <c r="G1389" t="s">
        <v>14</v>
      </c>
      <c r="H1389">
        <v>1</v>
      </c>
      <c r="I1389" t="s">
        <v>15</v>
      </c>
      <c r="J1389" t="s">
        <v>23</v>
      </c>
      <c r="K1389" t="s">
        <v>24</v>
      </c>
      <c r="L1389" t="s">
        <v>20</v>
      </c>
      <c r="M1389">
        <v>0</v>
      </c>
    </row>
    <row r="1390" spans="1:13" x14ac:dyDescent="0.3">
      <c r="A1390">
        <v>1955</v>
      </c>
      <c r="B1390" t="s">
        <v>1417</v>
      </c>
      <c r="C1390">
        <v>32</v>
      </c>
      <c r="D1390" t="s">
        <v>27</v>
      </c>
      <c r="E1390" t="s">
        <v>20</v>
      </c>
      <c r="F1390">
        <v>0</v>
      </c>
      <c r="G1390" t="s">
        <v>46</v>
      </c>
      <c r="H1390">
        <v>15</v>
      </c>
      <c r="I1390" t="s">
        <v>22</v>
      </c>
      <c r="J1390" t="s">
        <v>16</v>
      </c>
      <c r="K1390" t="s">
        <v>34</v>
      </c>
      <c r="L1390" t="s">
        <v>20</v>
      </c>
      <c r="M1390">
        <v>0</v>
      </c>
    </row>
    <row r="1391" spans="1:13" x14ac:dyDescent="0.3">
      <c r="A1391">
        <v>1956</v>
      </c>
      <c r="B1391" t="s">
        <v>1418</v>
      </c>
      <c r="C1391">
        <v>31</v>
      </c>
      <c r="D1391" t="s">
        <v>27</v>
      </c>
      <c r="E1391" t="s">
        <v>20</v>
      </c>
      <c r="F1391">
        <v>0</v>
      </c>
      <c r="G1391" t="s">
        <v>21</v>
      </c>
      <c r="H1391">
        <v>1</v>
      </c>
      <c r="I1391" t="s">
        <v>15</v>
      </c>
      <c r="J1391" t="s">
        <v>23</v>
      </c>
      <c r="K1391" t="s">
        <v>24</v>
      </c>
      <c r="L1391" t="s">
        <v>20</v>
      </c>
      <c r="M1391">
        <v>0</v>
      </c>
    </row>
    <row r="1392" spans="1:13" x14ac:dyDescent="0.3">
      <c r="A1392">
        <v>1960</v>
      </c>
      <c r="B1392" t="s">
        <v>1419</v>
      </c>
      <c r="C1392">
        <v>28</v>
      </c>
      <c r="D1392" t="s">
        <v>27</v>
      </c>
      <c r="E1392" t="s">
        <v>13</v>
      </c>
      <c r="F1392">
        <v>1</v>
      </c>
      <c r="G1392" t="s">
        <v>14</v>
      </c>
      <c r="H1392">
        <v>17</v>
      </c>
      <c r="I1392" t="s">
        <v>33</v>
      </c>
      <c r="J1392" t="s">
        <v>23</v>
      </c>
      <c r="K1392" t="s">
        <v>34</v>
      </c>
      <c r="L1392" t="s">
        <v>20</v>
      </c>
      <c r="M1392">
        <v>0</v>
      </c>
    </row>
    <row r="1393" spans="1:13" x14ac:dyDescent="0.3">
      <c r="A1393">
        <v>1961</v>
      </c>
      <c r="B1393" t="s">
        <v>1420</v>
      </c>
      <c r="C1393">
        <v>38</v>
      </c>
      <c r="D1393" t="s">
        <v>12</v>
      </c>
      <c r="E1393" t="s">
        <v>20</v>
      </c>
      <c r="F1393">
        <v>0</v>
      </c>
      <c r="G1393" t="s">
        <v>14</v>
      </c>
      <c r="H1393">
        <v>1</v>
      </c>
      <c r="I1393" t="s">
        <v>15</v>
      </c>
      <c r="J1393" t="s">
        <v>23</v>
      </c>
      <c r="K1393" t="s">
        <v>17</v>
      </c>
      <c r="L1393" t="s">
        <v>20</v>
      </c>
      <c r="M1393">
        <v>0</v>
      </c>
    </row>
    <row r="1394" spans="1:13" x14ac:dyDescent="0.3">
      <c r="A1394">
        <v>1962</v>
      </c>
      <c r="B1394" t="s">
        <v>1421</v>
      </c>
      <c r="C1394">
        <v>35</v>
      </c>
      <c r="D1394" t="s">
        <v>27</v>
      </c>
      <c r="E1394" t="s">
        <v>20</v>
      </c>
      <c r="F1394">
        <v>0</v>
      </c>
      <c r="G1394" t="s">
        <v>14</v>
      </c>
      <c r="H1394">
        <v>7</v>
      </c>
      <c r="I1394" t="s">
        <v>22</v>
      </c>
      <c r="J1394" t="s">
        <v>16</v>
      </c>
      <c r="K1394" t="s">
        <v>24</v>
      </c>
      <c r="L1394" t="s">
        <v>13</v>
      </c>
      <c r="M1394">
        <v>1</v>
      </c>
    </row>
    <row r="1395" spans="1:13" x14ac:dyDescent="0.3">
      <c r="A1395">
        <v>1965</v>
      </c>
      <c r="B1395" t="s">
        <v>1422</v>
      </c>
      <c r="C1395">
        <v>27</v>
      </c>
      <c r="D1395" t="s">
        <v>27</v>
      </c>
      <c r="E1395" t="s">
        <v>20</v>
      </c>
      <c r="F1395">
        <v>0</v>
      </c>
      <c r="G1395" t="s">
        <v>14</v>
      </c>
      <c r="H1395">
        <v>9</v>
      </c>
      <c r="I1395" t="s">
        <v>22</v>
      </c>
      <c r="J1395" t="s">
        <v>23</v>
      </c>
      <c r="K1395" t="s">
        <v>17</v>
      </c>
      <c r="L1395" t="s">
        <v>20</v>
      </c>
      <c r="M1395">
        <v>0</v>
      </c>
    </row>
    <row r="1396" spans="1:13" x14ac:dyDescent="0.3">
      <c r="A1396">
        <v>1966</v>
      </c>
      <c r="B1396" t="s">
        <v>1423</v>
      </c>
      <c r="C1396">
        <v>32</v>
      </c>
      <c r="D1396" t="s">
        <v>27</v>
      </c>
      <c r="E1396" t="s">
        <v>20</v>
      </c>
      <c r="F1396">
        <v>0</v>
      </c>
      <c r="G1396" t="s">
        <v>14</v>
      </c>
      <c r="H1396">
        <v>5</v>
      </c>
      <c r="I1396" t="s">
        <v>15</v>
      </c>
      <c r="J1396" t="s">
        <v>23</v>
      </c>
      <c r="K1396" t="s">
        <v>17</v>
      </c>
      <c r="L1396" t="s">
        <v>20</v>
      </c>
      <c r="M1396">
        <v>0</v>
      </c>
    </row>
    <row r="1397" spans="1:13" x14ac:dyDescent="0.3">
      <c r="A1397">
        <v>1967</v>
      </c>
      <c r="B1397" t="s">
        <v>1424</v>
      </c>
      <c r="C1397">
        <v>31</v>
      </c>
      <c r="D1397" t="s">
        <v>27</v>
      </c>
      <c r="E1397" t="s">
        <v>13</v>
      </c>
      <c r="F1397">
        <v>1</v>
      </c>
      <c r="G1397" t="s">
        <v>21</v>
      </c>
      <c r="H1397">
        <v>26</v>
      </c>
      <c r="I1397" t="s">
        <v>33</v>
      </c>
      <c r="J1397" t="s">
        <v>23</v>
      </c>
      <c r="K1397" t="s">
        <v>24</v>
      </c>
      <c r="L1397" t="s">
        <v>13</v>
      </c>
      <c r="M1397">
        <v>1</v>
      </c>
    </row>
    <row r="1398" spans="1:13" x14ac:dyDescent="0.3">
      <c r="A1398">
        <v>1968</v>
      </c>
      <c r="B1398" t="s">
        <v>1425</v>
      </c>
      <c r="C1398">
        <v>53</v>
      </c>
      <c r="D1398" t="s">
        <v>19</v>
      </c>
      <c r="E1398" t="s">
        <v>13</v>
      </c>
      <c r="F1398">
        <v>1</v>
      </c>
      <c r="G1398" t="s">
        <v>14</v>
      </c>
      <c r="H1398">
        <v>24</v>
      </c>
      <c r="I1398" t="s">
        <v>33</v>
      </c>
      <c r="J1398" t="s">
        <v>23</v>
      </c>
      <c r="K1398" t="s">
        <v>17</v>
      </c>
      <c r="L1398" t="s">
        <v>13</v>
      </c>
      <c r="M1398">
        <v>1</v>
      </c>
    </row>
    <row r="1399" spans="1:13" x14ac:dyDescent="0.3">
      <c r="A1399">
        <v>1969</v>
      </c>
      <c r="B1399" t="s">
        <v>1426</v>
      </c>
      <c r="C1399">
        <v>54</v>
      </c>
      <c r="D1399" t="s">
        <v>19</v>
      </c>
      <c r="E1399" t="s">
        <v>20</v>
      </c>
      <c r="F1399">
        <v>0</v>
      </c>
      <c r="G1399" t="s">
        <v>14</v>
      </c>
      <c r="H1399">
        <v>9</v>
      </c>
      <c r="I1399" t="s">
        <v>22</v>
      </c>
      <c r="J1399" t="s">
        <v>16</v>
      </c>
      <c r="K1399" t="s">
        <v>24</v>
      </c>
      <c r="L1399" t="s">
        <v>20</v>
      </c>
      <c r="M1399">
        <v>0</v>
      </c>
    </row>
    <row r="1400" spans="1:13" x14ac:dyDescent="0.3">
      <c r="A1400">
        <v>1970</v>
      </c>
      <c r="B1400" t="s">
        <v>1427</v>
      </c>
      <c r="C1400">
        <v>33</v>
      </c>
      <c r="D1400" t="s">
        <v>27</v>
      </c>
      <c r="E1400" t="s">
        <v>20</v>
      </c>
      <c r="F1400">
        <v>0</v>
      </c>
      <c r="G1400" t="s">
        <v>21</v>
      </c>
      <c r="H1400">
        <v>7</v>
      </c>
      <c r="I1400" t="s">
        <v>22</v>
      </c>
      <c r="J1400" t="s">
        <v>23</v>
      </c>
      <c r="K1400" t="s">
        <v>34</v>
      </c>
      <c r="L1400" t="s">
        <v>20</v>
      </c>
      <c r="M1400">
        <v>0</v>
      </c>
    </row>
    <row r="1401" spans="1:13" x14ac:dyDescent="0.3">
      <c r="A1401">
        <v>1971</v>
      </c>
      <c r="B1401" t="s">
        <v>1428</v>
      </c>
      <c r="C1401">
        <v>43</v>
      </c>
      <c r="D1401" t="s">
        <v>12</v>
      </c>
      <c r="E1401" t="s">
        <v>20</v>
      </c>
      <c r="F1401">
        <v>0</v>
      </c>
      <c r="G1401" t="s">
        <v>14</v>
      </c>
      <c r="H1401">
        <v>11</v>
      </c>
      <c r="I1401" t="s">
        <v>22</v>
      </c>
      <c r="J1401" t="s">
        <v>23</v>
      </c>
      <c r="K1401" t="s">
        <v>24</v>
      </c>
      <c r="L1401" t="s">
        <v>20</v>
      </c>
      <c r="M1401">
        <v>0</v>
      </c>
    </row>
    <row r="1402" spans="1:13" x14ac:dyDescent="0.3">
      <c r="A1402">
        <v>1972</v>
      </c>
      <c r="B1402" t="s">
        <v>1429</v>
      </c>
      <c r="C1402">
        <v>38</v>
      </c>
      <c r="D1402" t="s">
        <v>12</v>
      </c>
      <c r="E1402" t="s">
        <v>20</v>
      </c>
      <c r="F1402">
        <v>0</v>
      </c>
      <c r="G1402" t="s">
        <v>21</v>
      </c>
      <c r="H1402">
        <v>1</v>
      </c>
      <c r="I1402" t="s">
        <v>15</v>
      </c>
      <c r="J1402" t="s">
        <v>23</v>
      </c>
      <c r="K1402" t="s">
        <v>24</v>
      </c>
      <c r="L1402" t="s">
        <v>13</v>
      </c>
      <c r="M1402">
        <v>1</v>
      </c>
    </row>
    <row r="1403" spans="1:13" x14ac:dyDescent="0.3">
      <c r="A1403">
        <v>1973</v>
      </c>
      <c r="B1403" t="s">
        <v>1430</v>
      </c>
      <c r="C1403">
        <v>55</v>
      </c>
      <c r="D1403" t="s">
        <v>19</v>
      </c>
      <c r="E1403" t="s">
        <v>20</v>
      </c>
      <c r="F1403">
        <v>0</v>
      </c>
      <c r="G1403" t="s">
        <v>14</v>
      </c>
      <c r="H1403">
        <v>26</v>
      </c>
      <c r="I1403" t="s">
        <v>33</v>
      </c>
      <c r="J1403" t="s">
        <v>23</v>
      </c>
      <c r="K1403" t="s">
        <v>24</v>
      </c>
      <c r="L1403" t="s">
        <v>13</v>
      </c>
      <c r="M1403">
        <v>1</v>
      </c>
    </row>
    <row r="1404" spans="1:13" x14ac:dyDescent="0.3">
      <c r="A1404">
        <v>1974</v>
      </c>
      <c r="B1404" t="s">
        <v>1431</v>
      </c>
      <c r="C1404">
        <v>31</v>
      </c>
      <c r="D1404" t="s">
        <v>27</v>
      </c>
      <c r="E1404" t="s">
        <v>20</v>
      </c>
      <c r="F1404">
        <v>0</v>
      </c>
      <c r="G1404" t="s">
        <v>14</v>
      </c>
      <c r="H1404">
        <v>2</v>
      </c>
      <c r="I1404" t="s">
        <v>15</v>
      </c>
      <c r="J1404" t="s">
        <v>16</v>
      </c>
      <c r="K1404" t="s">
        <v>34</v>
      </c>
      <c r="L1404" t="s">
        <v>13</v>
      </c>
      <c r="M1404">
        <v>1</v>
      </c>
    </row>
    <row r="1405" spans="1:13" x14ac:dyDescent="0.3">
      <c r="A1405">
        <v>1975</v>
      </c>
      <c r="B1405" t="s">
        <v>1432</v>
      </c>
      <c r="C1405">
        <v>39</v>
      </c>
      <c r="D1405" t="s">
        <v>12</v>
      </c>
      <c r="E1405" t="s">
        <v>20</v>
      </c>
      <c r="F1405">
        <v>0</v>
      </c>
      <c r="G1405" t="s">
        <v>14</v>
      </c>
      <c r="H1405">
        <v>15</v>
      </c>
      <c r="I1405" t="s">
        <v>22</v>
      </c>
      <c r="J1405" t="s">
        <v>23</v>
      </c>
      <c r="K1405" t="s">
        <v>17</v>
      </c>
      <c r="L1405" t="s">
        <v>20</v>
      </c>
      <c r="M1405">
        <v>0</v>
      </c>
    </row>
    <row r="1406" spans="1:13" x14ac:dyDescent="0.3">
      <c r="A1406">
        <v>1976</v>
      </c>
      <c r="B1406" t="s">
        <v>1433</v>
      </c>
      <c r="C1406">
        <v>42</v>
      </c>
      <c r="D1406" t="s">
        <v>12</v>
      </c>
      <c r="E1406" t="s">
        <v>20</v>
      </c>
      <c r="F1406">
        <v>0</v>
      </c>
      <c r="G1406" t="s">
        <v>46</v>
      </c>
      <c r="H1406">
        <v>23</v>
      </c>
      <c r="I1406" t="s">
        <v>33</v>
      </c>
      <c r="J1406" t="s">
        <v>23</v>
      </c>
      <c r="K1406" t="s">
        <v>17</v>
      </c>
      <c r="L1406" t="s">
        <v>20</v>
      </c>
      <c r="M1406">
        <v>0</v>
      </c>
    </row>
    <row r="1407" spans="1:13" x14ac:dyDescent="0.3">
      <c r="A1407">
        <v>1979</v>
      </c>
      <c r="B1407" t="s">
        <v>1434</v>
      </c>
      <c r="C1407">
        <v>31</v>
      </c>
      <c r="D1407" t="s">
        <v>27</v>
      </c>
      <c r="E1407" t="s">
        <v>20</v>
      </c>
      <c r="F1407">
        <v>0</v>
      </c>
      <c r="G1407" t="s">
        <v>46</v>
      </c>
      <c r="H1407">
        <v>10</v>
      </c>
      <c r="I1407" t="s">
        <v>22</v>
      </c>
      <c r="J1407" t="s">
        <v>16</v>
      </c>
      <c r="K1407" t="s">
        <v>24</v>
      </c>
      <c r="L1407" t="s">
        <v>20</v>
      </c>
      <c r="M1407">
        <v>0</v>
      </c>
    </row>
    <row r="1408" spans="1:13" x14ac:dyDescent="0.3">
      <c r="A1408">
        <v>1980</v>
      </c>
      <c r="B1408" t="s">
        <v>1435</v>
      </c>
      <c r="C1408">
        <v>54</v>
      </c>
      <c r="D1408" t="s">
        <v>19</v>
      </c>
      <c r="E1408" t="s">
        <v>20</v>
      </c>
      <c r="F1408">
        <v>0</v>
      </c>
      <c r="G1408" t="s">
        <v>14</v>
      </c>
      <c r="H1408">
        <v>10</v>
      </c>
      <c r="I1408" t="s">
        <v>22</v>
      </c>
      <c r="J1408" t="s">
        <v>16</v>
      </c>
      <c r="K1408" t="s">
        <v>17</v>
      </c>
      <c r="L1408" t="s">
        <v>13</v>
      </c>
      <c r="M1408">
        <v>1</v>
      </c>
    </row>
    <row r="1409" spans="1:13" x14ac:dyDescent="0.3">
      <c r="A1409">
        <v>1981</v>
      </c>
      <c r="B1409" t="s">
        <v>1436</v>
      </c>
      <c r="C1409">
        <v>24</v>
      </c>
      <c r="D1409" t="s">
        <v>45</v>
      </c>
      <c r="E1409" t="s">
        <v>20</v>
      </c>
      <c r="F1409">
        <v>0</v>
      </c>
      <c r="G1409" t="s">
        <v>14</v>
      </c>
      <c r="H1409">
        <v>1</v>
      </c>
      <c r="I1409" t="s">
        <v>15</v>
      </c>
      <c r="J1409" t="s">
        <v>23</v>
      </c>
      <c r="K1409" t="s">
        <v>17</v>
      </c>
      <c r="L1409" t="s">
        <v>20</v>
      </c>
      <c r="M1409">
        <v>0</v>
      </c>
    </row>
    <row r="1410" spans="1:13" x14ac:dyDescent="0.3">
      <c r="A1410">
        <v>1982</v>
      </c>
      <c r="B1410" t="s">
        <v>1437</v>
      </c>
      <c r="C1410">
        <v>23</v>
      </c>
      <c r="D1410" t="s">
        <v>45</v>
      </c>
      <c r="E1410" t="s">
        <v>20</v>
      </c>
      <c r="F1410">
        <v>0</v>
      </c>
      <c r="G1410" t="s">
        <v>14</v>
      </c>
      <c r="H1410">
        <v>12</v>
      </c>
      <c r="I1410" t="s">
        <v>22</v>
      </c>
      <c r="J1410" t="s">
        <v>23</v>
      </c>
      <c r="K1410" t="s">
        <v>17</v>
      </c>
      <c r="L1410" t="s">
        <v>20</v>
      </c>
      <c r="M1410">
        <v>0</v>
      </c>
    </row>
    <row r="1411" spans="1:13" x14ac:dyDescent="0.3">
      <c r="A1411">
        <v>1985</v>
      </c>
      <c r="B1411" t="s">
        <v>1438</v>
      </c>
      <c r="C1411">
        <v>40</v>
      </c>
      <c r="D1411" t="s">
        <v>12</v>
      </c>
      <c r="E1411" t="s">
        <v>20</v>
      </c>
      <c r="F1411">
        <v>0</v>
      </c>
      <c r="G1411" t="s">
        <v>21</v>
      </c>
      <c r="H1411">
        <v>11</v>
      </c>
      <c r="I1411" t="s">
        <v>22</v>
      </c>
      <c r="J1411" t="s">
        <v>16</v>
      </c>
      <c r="K1411" t="s">
        <v>24</v>
      </c>
      <c r="L1411" t="s">
        <v>20</v>
      </c>
      <c r="M1411">
        <v>0</v>
      </c>
    </row>
    <row r="1412" spans="1:13" x14ac:dyDescent="0.3">
      <c r="A1412">
        <v>1986</v>
      </c>
      <c r="B1412" t="s">
        <v>1439</v>
      </c>
      <c r="C1412">
        <v>40</v>
      </c>
      <c r="D1412" t="s">
        <v>12</v>
      </c>
      <c r="E1412" t="s">
        <v>20</v>
      </c>
      <c r="F1412">
        <v>0</v>
      </c>
      <c r="G1412" t="s">
        <v>14</v>
      </c>
      <c r="H1412">
        <v>2</v>
      </c>
      <c r="I1412" t="s">
        <v>15</v>
      </c>
      <c r="J1412" t="s">
        <v>16</v>
      </c>
      <c r="K1412" t="s">
        <v>24</v>
      </c>
      <c r="L1412" t="s">
        <v>20</v>
      </c>
      <c r="M1412">
        <v>0</v>
      </c>
    </row>
    <row r="1413" spans="1:13" x14ac:dyDescent="0.3">
      <c r="A1413">
        <v>1987</v>
      </c>
      <c r="B1413" t="s">
        <v>1440</v>
      </c>
      <c r="C1413">
        <v>25</v>
      </c>
      <c r="D1413" t="s">
        <v>45</v>
      </c>
      <c r="E1413" t="s">
        <v>20</v>
      </c>
      <c r="F1413">
        <v>0</v>
      </c>
      <c r="G1413" t="s">
        <v>14</v>
      </c>
      <c r="H1413">
        <v>2</v>
      </c>
      <c r="I1413" t="s">
        <v>15</v>
      </c>
      <c r="J1413" t="s">
        <v>16</v>
      </c>
      <c r="K1413" t="s">
        <v>24</v>
      </c>
      <c r="L1413" t="s">
        <v>20</v>
      </c>
      <c r="M1413">
        <v>0</v>
      </c>
    </row>
    <row r="1414" spans="1:13" x14ac:dyDescent="0.3">
      <c r="A1414">
        <v>1989</v>
      </c>
      <c r="B1414" t="s">
        <v>1441</v>
      </c>
      <c r="C1414">
        <v>30</v>
      </c>
      <c r="D1414" t="s">
        <v>27</v>
      </c>
      <c r="E1414" t="s">
        <v>20</v>
      </c>
      <c r="F1414">
        <v>0</v>
      </c>
      <c r="G1414" t="s">
        <v>14</v>
      </c>
      <c r="H1414">
        <v>1</v>
      </c>
      <c r="I1414" t="s">
        <v>15</v>
      </c>
      <c r="J1414" t="s">
        <v>23</v>
      </c>
      <c r="K1414" t="s">
        <v>24</v>
      </c>
      <c r="L1414" t="s">
        <v>20</v>
      </c>
      <c r="M1414">
        <v>0</v>
      </c>
    </row>
    <row r="1415" spans="1:13" x14ac:dyDescent="0.3">
      <c r="A1415">
        <v>1992</v>
      </c>
      <c r="B1415" t="s">
        <v>1442</v>
      </c>
      <c r="C1415">
        <v>25</v>
      </c>
      <c r="D1415" t="s">
        <v>45</v>
      </c>
      <c r="E1415" t="s">
        <v>20</v>
      </c>
      <c r="F1415">
        <v>0</v>
      </c>
      <c r="G1415" t="s">
        <v>14</v>
      </c>
      <c r="H1415">
        <v>2</v>
      </c>
      <c r="I1415" t="s">
        <v>15</v>
      </c>
      <c r="J1415" t="s">
        <v>23</v>
      </c>
      <c r="K1415" t="s">
        <v>34</v>
      </c>
      <c r="L1415" t="s">
        <v>13</v>
      </c>
      <c r="M1415">
        <v>1</v>
      </c>
    </row>
    <row r="1416" spans="1:13" x14ac:dyDescent="0.3">
      <c r="A1416">
        <v>1993</v>
      </c>
      <c r="B1416" t="s">
        <v>1443</v>
      </c>
      <c r="C1416">
        <v>47</v>
      </c>
      <c r="D1416" t="s">
        <v>19</v>
      </c>
      <c r="E1416" t="s">
        <v>20</v>
      </c>
      <c r="F1416">
        <v>0</v>
      </c>
      <c r="G1416" t="s">
        <v>14</v>
      </c>
      <c r="H1416">
        <v>25</v>
      </c>
      <c r="I1416" t="s">
        <v>33</v>
      </c>
      <c r="J1416" t="s">
        <v>23</v>
      </c>
      <c r="K1416" t="s">
        <v>17</v>
      </c>
      <c r="L1416" t="s">
        <v>20</v>
      </c>
      <c r="M1416">
        <v>0</v>
      </c>
    </row>
    <row r="1417" spans="1:13" x14ac:dyDescent="0.3">
      <c r="A1417">
        <v>1994</v>
      </c>
      <c r="B1417" t="s">
        <v>1444</v>
      </c>
      <c r="C1417">
        <v>33</v>
      </c>
      <c r="D1417" t="s">
        <v>27</v>
      </c>
      <c r="E1417" t="s">
        <v>20</v>
      </c>
      <c r="F1417">
        <v>0</v>
      </c>
      <c r="G1417" t="s">
        <v>46</v>
      </c>
      <c r="H1417">
        <v>1</v>
      </c>
      <c r="I1417" t="s">
        <v>15</v>
      </c>
      <c r="J1417" t="s">
        <v>23</v>
      </c>
      <c r="K1417" t="s">
        <v>34</v>
      </c>
      <c r="L1417" t="s">
        <v>20</v>
      </c>
      <c r="M1417">
        <v>0</v>
      </c>
    </row>
    <row r="1418" spans="1:13" x14ac:dyDescent="0.3">
      <c r="A1418">
        <v>1995</v>
      </c>
      <c r="B1418" t="s">
        <v>1445</v>
      </c>
      <c r="C1418">
        <v>38</v>
      </c>
      <c r="D1418" t="s">
        <v>12</v>
      </c>
      <c r="E1418" t="s">
        <v>20</v>
      </c>
      <c r="F1418">
        <v>0</v>
      </c>
      <c r="G1418" t="s">
        <v>14</v>
      </c>
      <c r="H1418">
        <v>1</v>
      </c>
      <c r="I1418" t="s">
        <v>15</v>
      </c>
      <c r="J1418" t="s">
        <v>23</v>
      </c>
      <c r="K1418" t="s">
        <v>24</v>
      </c>
      <c r="L1418" t="s">
        <v>20</v>
      </c>
      <c r="M1418">
        <v>0</v>
      </c>
    </row>
    <row r="1419" spans="1:13" x14ac:dyDescent="0.3">
      <c r="A1419">
        <v>1996</v>
      </c>
      <c r="B1419" t="s">
        <v>1446</v>
      </c>
      <c r="C1419">
        <v>31</v>
      </c>
      <c r="D1419" t="s">
        <v>27</v>
      </c>
      <c r="E1419" t="s">
        <v>20</v>
      </c>
      <c r="F1419">
        <v>0</v>
      </c>
      <c r="G1419" t="s">
        <v>14</v>
      </c>
      <c r="H1419">
        <v>2</v>
      </c>
      <c r="I1419" t="s">
        <v>15</v>
      </c>
      <c r="J1419" t="s">
        <v>23</v>
      </c>
      <c r="K1419" t="s">
        <v>24</v>
      </c>
      <c r="L1419" t="s">
        <v>20</v>
      </c>
      <c r="M1419">
        <v>0</v>
      </c>
    </row>
    <row r="1420" spans="1:13" x14ac:dyDescent="0.3">
      <c r="A1420">
        <v>1997</v>
      </c>
      <c r="B1420" t="s">
        <v>1447</v>
      </c>
      <c r="C1420">
        <v>38</v>
      </c>
      <c r="D1420" t="s">
        <v>12</v>
      </c>
      <c r="E1420" t="s">
        <v>20</v>
      </c>
      <c r="F1420">
        <v>0</v>
      </c>
      <c r="G1420" t="s">
        <v>21</v>
      </c>
      <c r="H1420">
        <v>6</v>
      </c>
      <c r="I1420" t="s">
        <v>22</v>
      </c>
      <c r="J1420" t="s">
        <v>23</v>
      </c>
      <c r="K1420" t="s">
        <v>24</v>
      </c>
      <c r="L1420" t="s">
        <v>20</v>
      </c>
      <c r="M1420">
        <v>0</v>
      </c>
    </row>
    <row r="1421" spans="1:13" x14ac:dyDescent="0.3">
      <c r="A1421">
        <v>1998</v>
      </c>
      <c r="B1421" t="s">
        <v>1448</v>
      </c>
      <c r="C1421">
        <v>42</v>
      </c>
      <c r="D1421" t="s">
        <v>12</v>
      </c>
      <c r="E1421" t="s">
        <v>20</v>
      </c>
      <c r="F1421">
        <v>0</v>
      </c>
      <c r="G1421" t="s">
        <v>14</v>
      </c>
      <c r="H1421">
        <v>18</v>
      </c>
      <c r="I1421" t="s">
        <v>33</v>
      </c>
      <c r="J1421" t="s">
        <v>23</v>
      </c>
      <c r="K1421" t="s">
        <v>34</v>
      </c>
      <c r="L1421" t="s">
        <v>13</v>
      </c>
      <c r="M1421">
        <v>1</v>
      </c>
    </row>
    <row r="1422" spans="1:13" x14ac:dyDescent="0.3">
      <c r="A1422">
        <v>1999</v>
      </c>
      <c r="B1422" t="s">
        <v>1449</v>
      </c>
      <c r="C1422">
        <v>41</v>
      </c>
      <c r="D1422" t="s">
        <v>12</v>
      </c>
      <c r="E1422" t="s">
        <v>20</v>
      </c>
      <c r="F1422">
        <v>0</v>
      </c>
      <c r="G1422" t="s">
        <v>14</v>
      </c>
      <c r="H1422">
        <v>1</v>
      </c>
      <c r="I1422" t="s">
        <v>15</v>
      </c>
      <c r="J1422" t="s">
        <v>23</v>
      </c>
      <c r="K1422" t="s">
        <v>24</v>
      </c>
      <c r="L1422" t="s">
        <v>20</v>
      </c>
      <c r="M1422">
        <v>0</v>
      </c>
    </row>
    <row r="1423" spans="1:13" x14ac:dyDescent="0.3">
      <c r="A1423">
        <v>2000</v>
      </c>
      <c r="B1423" t="s">
        <v>1450</v>
      </c>
      <c r="C1423">
        <v>47</v>
      </c>
      <c r="D1423" t="s">
        <v>19</v>
      </c>
      <c r="E1423" t="s">
        <v>20</v>
      </c>
      <c r="F1423">
        <v>0</v>
      </c>
      <c r="G1423" t="s">
        <v>46</v>
      </c>
      <c r="H1423">
        <v>1</v>
      </c>
      <c r="I1423" t="s">
        <v>15</v>
      </c>
      <c r="J1423" t="s">
        <v>16</v>
      </c>
      <c r="K1423" t="s">
        <v>24</v>
      </c>
      <c r="L1423" t="s">
        <v>20</v>
      </c>
      <c r="M1423">
        <v>0</v>
      </c>
    </row>
    <row r="1424" spans="1:13" x14ac:dyDescent="0.3">
      <c r="A1424">
        <v>2003</v>
      </c>
      <c r="B1424" t="s">
        <v>1451</v>
      </c>
      <c r="C1424">
        <v>35</v>
      </c>
      <c r="D1424" t="s">
        <v>27</v>
      </c>
      <c r="E1424" t="s">
        <v>20</v>
      </c>
      <c r="F1424">
        <v>0</v>
      </c>
      <c r="G1424" t="s">
        <v>14</v>
      </c>
      <c r="H1424">
        <v>11</v>
      </c>
      <c r="I1424" t="s">
        <v>22</v>
      </c>
      <c r="J1424" t="s">
        <v>23</v>
      </c>
      <c r="K1424" t="s">
        <v>24</v>
      </c>
      <c r="L1424" t="s">
        <v>13</v>
      </c>
      <c r="M1424">
        <v>1</v>
      </c>
    </row>
    <row r="1425" spans="1:13" x14ac:dyDescent="0.3">
      <c r="A1425">
        <v>2007</v>
      </c>
      <c r="B1425" t="s">
        <v>1452</v>
      </c>
      <c r="C1425">
        <v>22</v>
      </c>
      <c r="D1425" t="s">
        <v>45</v>
      </c>
      <c r="E1425" t="s">
        <v>20</v>
      </c>
      <c r="F1425">
        <v>0</v>
      </c>
      <c r="G1425" t="s">
        <v>14</v>
      </c>
      <c r="H1425">
        <v>1</v>
      </c>
      <c r="I1425" t="s">
        <v>15</v>
      </c>
      <c r="J1425" t="s">
        <v>23</v>
      </c>
      <c r="K1425" t="s">
        <v>17</v>
      </c>
      <c r="L1425" t="s">
        <v>20</v>
      </c>
      <c r="M1425">
        <v>0</v>
      </c>
    </row>
    <row r="1426" spans="1:13" x14ac:dyDescent="0.3">
      <c r="A1426">
        <v>2008</v>
      </c>
      <c r="B1426" t="s">
        <v>1453</v>
      </c>
      <c r="C1426">
        <v>35</v>
      </c>
      <c r="D1426" t="s">
        <v>27</v>
      </c>
      <c r="E1426" t="s">
        <v>20</v>
      </c>
      <c r="F1426">
        <v>0</v>
      </c>
      <c r="G1426" t="s">
        <v>14</v>
      </c>
      <c r="H1426">
        <v>9</v>
      </c>
      <c r="I1426" t="s">
        <v>22</v>
      </c>
      <c r="J1426" t="s">
        <v>23</v>
      </c>
      <c r="K1426" t="s">
        <v>17</v>
      </c>
      <c r="L1426" t="s">
        <v>20</v>
      </c>
      <c r="M1426">
        <v>0</v>
      </c>
    </row>
    <row r="1427" spans="1:13" x14ac:dyDescent="0.3">
      <c r="A1427">
        <v>2009</v>
      </c>
      <c r="B1427" t="s">
        <v>1454</v>
      </c>
      <c r="C1427">
        <v>33</v>
      </c>
      <c r="D1427" t="s">
        <v>27</v>
      </c>
      <c r="E1427" t="s">
        <v>20</v>
      </c>
      <c r="F1427">
        <v>0</v>
      </c>
      <c r="G1427" t="s">
        <v>14</v>
      </c>
      <c r="H1427">
        <v>15</v>
      </c>
      <c r="I1427" t="s">
        <v>22</v>
      </c>
      <c r="J1427" t="s">
        <v>16</v>
      </c>
      <c r="K1427" t="s">
        <v>24</v>
      </c>
      <c r="L1427" t="s">
        <v>13</v>
      </c>
      <c r="M1427">
        <v>1</v>
      </c>
    </row>
    <row r="1428" spans="1:13" x14ac:dyDescent="0.3">
      <c r="A1428">
        <v>2010</v>
      </c>
      <c r="B1428" t="s">
        <v>1455</v>
      </c>
      <c r="C1428">
        <v>32</v>
      </c>
      <c r="D1428" t="s">
        <v>27</v>
      </c>
      <c r="E1428" t="s">
        <v>20</v>
      </c>
      <c r="F1428">
        <v>0</v>
      </c>
      <c r="G1428" t="s">
        <v>14</v>
      </c>
      <c r="H1428">
        <v>29</v>
      </c>
      <c r="I1428" t="s">
        <v>33</v>
      </c>
      <c r="J1428" t="s">
        <v>16</v>
      </c>
      <c r="K1428" t="s">
        <v>17</v>
      </c>
      <c r="L1428" t="s">
        <v>20</v>
      </c>
      <c r="M1428">
        <v>0</v>
      </c>
    </row>
    <row r="1429" spans="1:13" x14ac:dyDescent="0.3">
      <c r="A1429">
        <v>2012</v>
      </c>
      <c r="B1429" t="s">
        <v>1456</v>
      </c>
      <c r="C1429">
        <v>40</v>
      </c>
      <c r="D1429" t="s">
        <v>12</v>
      </c>
      <c r="E1429" t="s">
        <v>20</v>
      </c>
      <c r="F1429">
        <v>0</v>
      </c>
      <c r="G1429" t="s">
        <v>14</v>
      </c>
      <c r="H1429">
        <v>1</v>
      </c>
      <c r="I1429" t="s">
        <v>15</v>
      </c>
      <c r="J1429" t="s">
        <v>23</v>
      </c>
      <c r="K1429" t="s">
        <v>24</v>
      </c>
      <c r="L1429" t="s">
        <v>20</v>
      </c>
      <c r="M1429">
        <v>0</v>
      </c>
    </row>
    <row r="1430" spans="1:13" x14ac:dyDescent="0.3">
      <c r="A1430">
        <v>2013</v>
      </c>
      <c r="B1430" t="s">
        <v>1457</v>
      </c>
      <c r="C1430">
        <v>32</v>
      </c>
      <c r="D1430" t="s">
        <v>27</v>
      </c>
      <c r="E1430" t="s">
        <v>20</v>
      </c>
      <c r="F1430">
        <v>0</v>
      </c>
      <c r="G1430" t="s">
        <v>14</v>
      </c>
      <c r="H1430">
        <v>1</v>
      </c>
      <c r="I1430" t="s">
        <v>15</v>
      </c>
      <c r="J1430" t="s">
        <v>23</v>
      </c>
      <c r="K1430" t="s">
        <v>24</v>
      </c>
      <c r="L1430" t="s">
        <v>20</v>
      </c>
      <c r="M1430">
        <v>0</v>
      </c>
    </row>
    <row r="1431" spans="1:13" x14ac:dyDescent="0.3">
      <c r="A1431">
        <v>2014</v>
      </c>
      <c r="B1431" t="s">
        <v>1458</v>
      </c>
      <c r="C1431">
        <v>39</v>
      </c>
      <c r="D1431" t="s">
        <v>12</v>
      </c>
      <c r="E1431" t="s">
        <v>20</v>
      </c>
      <c r="F1431">
        <v>0</v>
      </c>
      <c r="G1431" t="s">
        <v>14</v>
      </c>
      <c r="H1431">
        <v>24</v>
      </c>
      <c r="I1431" t="s">
        <v>33</v>
      </c>
      <c r="J1431" t="s">
        <v>23</v>
      </c>
      <c r="K1431" t="s">
        <v>17</v>
      </c>
      <c r="L1431" t="s">
        <v>20</v>
      </c>
      <c r="M1431">
        <v>0</v>
      </c>
    </row>
    <row r="1432" spans="1:13" x14ac:dyDescent="0.3">
      <c r="A1432">
        <v>2015</v>
      </c>
      <c r="B1432" t="s">
        <v>1459</v>
      </c>
      <c r="C1432">
        <v>38</v>
      </c>
      <c r="D1432" t="s">
        <v>12</v>
      </c>
      <c r="E1432" t="s">
        <v>20</v>
      </c>
      <c r="F1432">
        <v>0</v>
      </c>
      <c r="G1432" t="s">
        <v>14</v>
      </c>
      <c r="H1432">
        <v>10</v>
      </c>
      <c r="I1432" t="s">
        <v>22</v>
      </c>
      <c r="J1432" t="s">
        <v>16</v>
      </c>
      <c r="K1432" t="s">
        <v>24</v>
      </c>
      <c r="L1432" t="s">
        <v>20</v>
      </c>
      <c r="M1432">
        <v>0</v>
      </c>
    </row>
    <row r="1433" spans="1:13" x14ac:dyDescent="0.3">
      <c r="A1433">
        <v>2016</v>
      </c>
      <c r="B1433" t="s">
        <v>1460</v>
      </c>
      <c r="C1433">
        <v>32</v>
      </c>
      <c r="D1433" t="s">
        <v>27</v>
      </c>
      <c r="E1433" t="s">
        <v>20</v>
      </c>
      <c r="F1433">
        <v>0</v>
      </c>
      <c r="G1433" t="s">
        <v>14</v>
      </c>
      <c r="H1433">
        <v>1</v>
      </c>
      <c r="I1433" t="s">
        <v>15</v>
      </c>
      <c r="J1433" t="s">
        <v>16</v>
      </c>
      <c r="K1433" t="s">
        <v>24</v>
      </c>
      <c r="L1433" t="s">
        <v>20</v>
      </c>
      <c r="M1433">
        <v>0</v>
      </c>
    </row>
    <row r="1434" spans="1:13" x14ac:dyDescent="0.3">
      <c r="A1434">
        <v>2017</v>
      </c>
      <c r="B1434" t="s">
        <v>1461</v>
      </c>
      <c r="C1434">
        <v>37</v>
      </c>
      <c r="D1434" t="s">
        <v>12</v>
      </c>
      <c r="E1434" t="s">
        <v>20</v>
      </c>
      <c r="F1434">
        <v>0</v>
      </c>
      <c r="G1434" t="s">
        <v>14</v>
      </c>
      <c r="H1434">
        <v>10</v>
      </c>
      <c r="I1434" t="s">
        <v>22</v>
      </c>
      <c r="J1434" t="s">
        <v>16</v>
      </c>
      <c r="K1434" t="s">
        <v>24</v>
      </c>
      <c r="L1434" t="s">
        <v>13</v>
      </c>
      <c r="M1434">
        <v>1</v>
      </c>
    </row>
    <row r="1435" spans="1:13" x14ac:dyDescent="0.3">
      <c r="A1435">
        <v>2018</v>
      </c>
      <c r="B1435" t="s">
        <v>1462</v>
      </c>
      <c r="C1435">
        <v>25</v>
      </c>
      <c r="D1435" t="s">
        <v>45</v>
      </c>
      <c r="E1435" t="s">
        <v>20</v>
      </c>
      <c r="F1435">
        <v>0</v>
      </c>
      <c r="G1435" t="s">
        <v>14</v>
      </c>
      <c r="H1435">
        <v>8</v>
      </c>
      <c r="I1435" t="s">
        <v>22</v>
      </c>
      <c r="J1435" t="s">
        <v>16</v>
      </c>
      <c r="K1435" t="s">
        <v>34</v>
      </c>
      <c r="L1435" t="s">
        <v>13</v>
      </c>
      <c r="M1435">
        <v>1</v>
      </c>
    </row>
    <row r="1436" spans="1:13" x14ac:dyDescent="0.3">
      <c r="A1436">
        <v>2019</v>
      </c>
      <c r="B1436" t="s">
        <v>1463</v>
      </c>
      <c r="C1436">
        <v>52</v>
      </c>
      <c r="D1436" t="s">
        <v>19</v>
      </c>
      <c r="E1436" t="s">
        <v>20</v>
      </c>
      <c r="F1436">
        <v>0</v>
      </c>
      <c r="G1436" t="s">
        <v>46</v>
      </c>
      <c r="H1436">
        <v>29</v>
      </c>
      <c r="I1436" t="s">
        <v>33</v>
      </c>
      <c r="J1436" t="s">
        <v>23</v>
      </c>
      <c r="K1436" t="s">
        <v>34</v>
      </c>
      <c r="L1436" t="s">
        <v>20</v>
      </c>
      <c r="M1436">
        <v>0</v>
      </c>
    </row>
    <row r="1437" spans="1:13" x14ac:dyDescent="0.3">
      <c r="A1437">
        <v>2020</v>
      </c>
      <c r="B1437" t="s">
        <v>1464</v>
      </c>
      <c r="C1437">
        <v>44</v>
      </c>
      <c r="D1437" t="s">
        <v>12</v>
      </c>
      <c r="E1437" t="s">
        <v>20</v>
      </c>
      <c r="F1437">
        <v>0</v>
      </c>
      <c r="G1437" t="s">
        <v>14</v>
      </c>
      <c r="H1437">
        <v>1</v>
      </c>
      <c r="I1437" t="s">
        <v>15</v>
      </c>
      <c r="J1437" t="s">
        <v>23</v>
      </c>
      <c r="K1437" t="s">
        <v>17</v>
      </c>
      <c r="L1437" t="s">
        <v>13</v>
      </c>
      <c r="M1437">
        <v>1</v>
      </c>
    </row>
    <row r="1438" spans="1:13" x14ac:dyDescent="0.3">
      <c r="A1438">
        <v>2021</v>
      </c>
      <c r="B1438" t="s">
        <v>1465</v>
      </c>
      <c r="C1438">
        <v>21</v>
      </c>
      <c r="D1438" t="s">
        <v>45</v>
      </c>
      <c r="E1438" t="s">
        <v>20</v>
      </c>
      <c r="F1438">
        <v>0</v>
      </c>
      <c r="G1438" t="s">
        <v>14</v>
      </c>
      <c r="H1438">
        <v>5</v>
      </c>
      <c r="I1438" t="s">
        <v>15</v>
      </c>
      <c r="J1438" t="s">
        <v>23</v>
      </c>
      <c r="K1438" t="s">
        <v>17</v>
      </c>
      <c r="L1438" t="s">
        <v>13</v>
      </c>
      <c r="M1438">
        <v>1</v>
      </c>
    </row>
    <row r="1439" spans="1:13" x14ac:dyDescent="0.3">
      <c r="A1439">
        <v>2022</v>
      </c>
      <c r="B1439" t="s">
        <v>1466</v>
      </c>
      <c r="C1439">
        <v>39</v>
      </c>
      <c r="D1439" t="s">
        <v>12</v>
      </c>
      <c r="E1439" t="s">
        <v>20</v>
      </c>
      <c r="F1439">
        <v>0</v>
      </c>
      <c r="G1439" t="s">
        <v>46</v>
      </c>
      <c r="H1439">
        <v>9</v>
      </c>
      <c r="I1439" t="s">
        <v>22</v>
      </c>
      <c r="J1439" t="s">
        <v>23</v>
      </c>
      <c r="K1439" t="s">
        <v>17</v>
      </c>
      <c r="L1439" t="s">
        <v>20</v>
      </c>
      <c r="M1439">
        <v>0</v>
      </c>
    </row>
    <row r="1440" spans="1:13" x14ac:dyDescent="0.3">
      <c r="A1440">
        <v>2023</v>
      </c>
      <c r="B1440" t="s">
        <v>1467</v>
      </c>
      <c r="C1440">
        <v>23</v>
      </c>
      <c r="D1440" t="s">
        <v>45</v>
      </c>
      <c r="E1440" t="s">
        <v>13</v>
      </c>
      <c r="F1440">
        <v>1</v>
      </c>
      <c r="G1440" t="s">
        <v>21</v>
      </c>
      <c r="H1440">
        <v>9</v>
      </c>
      <c r="I1440" t="s">
        <v>22</v>
      </c>
      <c r="J1440" t="s">
        <v>23</v>
      </c>
      <c r="K1440" t="s">
        <v>24</v>
      </c>
      <c r="L1440" t="s">
        <v>20</v>
      </c>
      <c r="M1440">
        <v>0</v>
      </c>
    </row>
    <row r="1441" spans="1:13" x14ac:dyDescent="0.3">
      <c r="A1441">
        <v>2024</v>
      </c>
      <c r="B1441" t="s">
        <v>1468</v>
      </c>
      <c r="C1441">
        <v>36</v>
      </c>
      <c r="D1441" t="s">
        <v>12</v>
      </c>
      <c r="E1441" t="s">
        <v>20</v>
      </c>
      <c r="F1441">
        <v>0</v>
      </c>
      <c r="G1441" t="s">
        <v>14</v>
      </c>
      <c r="H1441">
        <v>3</v>
      </c>
      <c r="I1441" t="s">
        <v>15</v>
      </c>
      <c r="J1441" t="s">
        <v>16</v>
      </c>
      <c r="K1441" t="s">
        <v>24</v>
      </c>
      <c r="L1441" t="s">
        <v>20</v>
      </c>
      <c r="M1441">
        <v>0</v>
      </c>
    </row>
    <row r="1442" spans="1:13" x14ac:dyDescent="0.3">
      <c r="A1442">
        <v>2025</v>
      </c>
      <c r="B1442" t="s">
        <v>1469</v>
      </c>
      <c r="C1442">
        <v>36</v>
      </c>
      <c r="D1442" t="s">
        <v>12</v>
      </c>
      <c r="E1442" t="s">
        <v>20</v>
      </c>
      <c r="F1442">
        <v>0</v>
      </c>
      <c r="G1442" t="s">
        <v>21</v>
      </c>
      <c r="H1442">
        <v>4</v>
      </c>
      <c r="I1442" t="s">
        <v>15</v>
      </c>
      <c r="J1442" t="s">
        <v>16</v>
      </c>
      <c r="K1442" t="s">
        <v>34</v>
      </c>
      <c r="L1442" t="s">
        <v>20</v>
      </c>
      <c r="M1442">
        <v>0</v>
      </c>
    </row>
    <row r="1443" spans="1:13" x14ac:dyDescent="0.3">
      <c r="A1443">
        <v>2026</v>
      </c>
      <c r="B1443" t="s">
        <v>1470</v>
      </c>
      <c r="C1443">
        <v>56</v>
      </c>
      <c r="D1443" t="s">
        <v>31</v>
      </c>
      <c r="E1443" t="s">
        <v>20</v>
      </c>
      <c r="F1443">
        <v>0</v>
      </c>
      <c r="G1443" t="s">
        <v>46</v>
      </c>
      <c r="H1443">
        <v>1</v>
      </c>
      <c r="I1443" t="s">
        <v>15</v>
      </c>
      <c r="J1443" t="s">
        <v>23</v>
      </c>
      <c r="K1443" t="s">
        <v>34</v>
      </c>
      <c r="L1443" t="s">
        <v>20</v>
      </c>
      <c r="M1443">
        <v>0</v>
      </c>
    </row>
    <row r="1444" spans="1:13" x14ac:dyDescent="0.3">
      <c r="A1444">
        <v>2027</v>
      </c>
      <c r="B1444" t="s">
        <v>1471</v>
      </c>
      <c r="C1444">
        <v>29</v>
      </c>
      <c r="D1444" t="s">
        <v>27</v>
      </c>
      <c r="E1444" t="s">
        <v>13</v>
      </c>
      <c r="F1444">
        <v>1</v>
      </c>
      <c r="G1444" t="s">
        <v>14</v>
      </c>
      <c r="H1444">
        <v>1</v>
      </c>
      <c r="I1444" t="s">
        <v>15</v>
      </c>
      <c r="J1444" t="s">
        <v>23</v>
      </c>
      <c r="K1444" t="s">
        <v>24</v>
      </c>
      <c r="L1444" t="s">
        <v>13</v>
      </c>
      <c r="M1444">
        <v>1</v>
      </c>
    </row>
    <row r="1445" spans="1:13" x14ac:dyDescent="0.3">
      <c r="A1445">
        <v>2031</v>
      </c>
      <c r="B1445" t="s">
        <v>1472</v>
      </c>
      <c r="C1445">
        <v>42</v>
      </c>
      <c r="D1445" t="s">
        <v>12</v>
      </c>
      <c r="E1445" t="s">
        <v>20</v>
      </c>
      <c r="F1445">
        <v>0</v>
      </c>
      <c r="G1445" t="s">
        <v>14</v>
      </c>
      <c r="H1445">
        <v>2</v>
      </c>
      <c r="I1445" t="s">
        <v>15</v>
      </c>
      <c r="J1445" t="s">
        <v>23</v>
      </c>
      <c r="K1445" t="s">
        <v>24</v>
      </c>
      <c r="L1445" t="s">
        <v>20</v>
      </c>
      <c r="M1445">
        <v>0</v>
      </c>
    </row>
    <row r="1446" spans="1:13" x14ac:dyDescent="0.3">
      <c r="A1446">
        <v>2032</v>
      </c>
      <c r="B1446" t="s">
        <v>1473</v>
      </c>
      <c r="C1446">
        <v>56</v>
      </c>
      <c r="D1446" t="s">
        <v>31</v>
      </c>
      <c r="E1446" t="s">
        <v>13</v>
      </c>
      <c r="F1446">
        <v>1</v>
      </c>
      <c r="G1446" t="s">
        <v>14</v>
      </c>
      <c r="H1446">
        <v>7</v>
      </c>
      <c r="I1446" t="s">
        <v>22</v>
      </c>
      <c r="J1446" t="s">
        <v>23</v>
      </c>
      <c r="K1446" t="s">
        <v>24</v>
      </c>
      <c r="L1446" t="s">
        <v>20</v>
      </c>
      <c r="M1446">
        <v>0</v>
      </c>
    </row>
    <row r="1447" spans="1:13" x14ac:dyDescent="0.3">
      <c r="A1447">
        <v>2034</v>
      </c>
      <c r="B1447" t="s">
        <v>1474</v>
      </c>
      <c r="C1447">
        <v>41</v>
      </c>
      <c r="D1447" t="s">
        <v>12</v>
      </c>
      <c r="E1447" t="s">
        <v>20</v>
      </c>
      <c r="F1447">
        <v>0</v>
      </c>
      <c r="G1447" t="s">
        <v>14</v>
      </c>
      <c r="H1447">
        <v>28</v>
      </c>
      <c r="I1447" t="s">
        <v>33</v>
      </c>
      <c r="J1447" t="s">
        <v>16</v>
      </c>
      <c r="K1447" t="s">
        <v>24</v>
      </c>
      <c r="L1447" t="s">
        <v>20</v>
      </c>
      <c r="M1447">
        <v>0</v>
      </c>
    </row>
    <row r="1448" spans="1:13" x14ac:dyDescent="0.3">
      <c r="A1448">
        <v>2035</v>
      </c>
      <c r="B1448" t="s">
        <v>1475</v>
      </c>
      <c r="C1448">
        <v>34</v>
      </c>
      <c r="D1448" t="s">
        <v>27</v>
      </c>
      <c r="E1448" t="s">
        <v>20</v>
      </c>
      <c r="F1448">
        <v>0</v>
      </c>
      <c r="G1448" t="s">
        <v>14</v>
      </c>
      <c r="H1448">
        <v>28</v>
      </c>
      <c r="I1448" t="s">
        <v>33</v>
      </c>
      <c r="J1448" t="s">
        <v>16</v>
      </c>
      <c r="K1448" t="s">
        <v>24</v>
      </c>
      <c r="L1448" t="s">
        <v>20</v>
      </c>
      <c r="M1448">
        <v>0</v>
      </c>
    </row>
    <row r="1449" spans="1:13" x14ac:dyDescent="0.3">
      <c r="A1449">
        <v>2036</v>
      </c>
      <c r="B1449" t="s">
        <v>1476</v>
      </c>
      <c r="C1449">
        <v>36</v>
      </c>
      <c r="D1449" t="s">
        <v>12</v>
      </c>
      <c r="E1449" t="s">
        <v>20</v>
      </c>
      <c r="F1449">
        <v>0</v>
      </c>
      <c r="G1449" t="s">
        <v>46</v>
      </c>
      <c r="H1449">
        <v>15</v>
      </c>
      <c r="I1449" t="s">
        <v>22</v>
      </c>
      <c r="J1449" t="s">
        <v>23</v>
      </c>
      <c r="K1449" t="s">
        <v>34</v>
      </c>
      <c r="L1449" t="s">
        <v>20</v>
      </c>
      <c r="M1449">
        <v>0</v>
      </c>
    </row>
    <row r="1450" spans="1:13" x14ac:dyDescent="0.3">
      <c r="A1450">
        <v>2037</v>
      </c>
      <c r="B1450" t="s">
        <v>1477</v>
      </c>
      <c r="C1450">
        <v>41</v>
      </c>
      <c r="D1450" t="s">
        <v>12</v>
      </c>
      <c r="E1450" t="s">
        <v>20</v>
      </c>
      <c r="F1450">
        <v>0</v>
      </c>
      <c r="G1450" t="s">
        <v>14</v>
      </c>
      <c r="H1450">
        <v>3</v>
      </c>
      <c r="I1450" t="s">
        <v>15</v>
      </c>
      <c r="J1450" t="s">
        <v>23</v>
      </c>
      <c r="K1450" t="s">
        <v>34</v>
      </c>
      <c r="L1450" t="s">
        <v>20</v>
      </c>
      <c r="M1450">
        <v>0</v>
      </c>
    </row>
    <row r="1451" spans="1:13" x14ac:dyDescent="0.3">
      <c r="A1451">
        <v>2038</v>
      </c>
      <c r="B1451" t="s">
        <v>1478</v>
      </c>
      <c r="C1451">
        <v>32</v>
      </c>
      <c r="D1451" t="s">
        <v>27</v>
      </c>
      <c r="E1451" t="s">
        <v>20</v>
      </c>
      <c r="F1451">
        <v>0</v>
      </c>
      <c r="G1451" t="s">
        <v>14</v>
      </c>
      <c r="H1451">
        <v>2</v>
      </c>
      <c r="I1451" t="s">
        <v>15</v>
      </c>
      <c r="J1451" t="s">
        <v>23</v>
      </c>
      <c r="K1451" t="s">
        <v>17</v>
      </c>
      <c r="L1451" t="s">
        <v>20</v>
      </c>
      <c r="M1451">
        <v>0</v>
      </c>
    </row>
    <row r="1452" spans="1:13" x14ac:dyDescent="0.3">
      <c r="A1452">
        <v>2040</v>
      </c>
      <c r="B1452" t="s">
        <v>1479</v>
      </c>
      <c r="C1452">
        <v>35</v>
      </c>
      <c r="D1452" t="s">
        <v>27</v>
      </c>
      <c r="E1452" t="s">
        <v>20</v>
      </c>
      <c r="F1452">
        <v>0</v>
      </c>
      <c r="G1452" t="s">
        <v>14</v>
      </c>
      <c r="H1452">
        <v>26</v>
      </c>
      <c r="I1452" t="s">
        <v>33</v>
      </c>
      <c r="J1452" t="s">
        <v>16</v>
      </c>
      <c r="K1452" t="s">
        <v>17</v>
      </c>
      <c r="L1452" t="s">
        <v>13</v>
      </c>
      <c r="M1452">
        <v>1</v>
      </c>
    </row>
    <row r="1453" spans="1:13" x14ac:dyDescent="0.3">
      <c r="A1453">
        <v>2041</v>
      </c>
      <c r="B1453" t="s">
        <v>1480</v>
      </c>
      <c r="C1453">
        <v>38</v>
      </c>
      <c r="D1453" t="s">
        <v>12</v>
      </c>
      <c r="E1453" t="s">
        <v>20</v>
      </c>
      <c r="F1453">
        <v>0</v>
      </c>
      <c r="G1453" t="s">
        <v>14</v>
      </c>
      <c r="H1453">
        <v>10</v>
      </c>
      <c r="I1453" t="s">
        <v>22</v>
      </c>
      <c r="J1453" t="s">
        <v>16</v>
      </c>
      <c r="K1453" t="s">
        <v>24</v>
      </c>
      <c r="L1453" t="s">
        <v>20</v>
      </c>
      <c r="M1453">
        <v>0</v>
      </c>
    </row>
    <row r="1454" spans="1:13" x14ac:dyDescent="0.3">
      <c r="A1454">
        <v>2044</v>
      </c>
      <c r="B1454" t="s">
        <v>1481</v>
      </c>
      <c r="C1454">
        <v>50</v>
      </c>
      <c r="D1454" t="s">
        <v>19</v>
      </c>
      <c r="E1454" t="s">
        <v>13</v>
      </c>
      <c r="F1454">
        <v>1</v>
      </c>
      <c r="G1454" t="s">
        <v>21</v>
      </c>
      <c r="H1454">
        <v>1</v>
      </c>
      <c r="I1454" t="s">
        <v>15</v>
      </c>
      <c r="J1454" t="s">
        <v>23</v>
      </c>
      <c r="K1454" t="s">
        <v>34</v>
      </c>
      <c r="L1454" t="s">
        <v>20</v>
      </c>
      <c r="M1454">
        <v>0</v>
      </c>
    </row>
    <row r="1455" spans="1:13" x14ac:dyDescent="0.3">
      <c r="A1455">
        <v>2045</v>
      </c>
      <c r="B1455" t="s">
        <v>1482</v>
      </c>
      <c r="C1455">
        <v>36</v>
      </c>
      <c r="D1455" t="s">
        <v>12</v>
      </c>
      <c r="E1455" t="s">
        <v>20</v>
      </c>
      <c r="F1455">
        <v>0</v>
      </c>
      <c r="G1455" t="s">
        <v>14</v>
      </c>
      <c r="H1455">
        <v>11</v>
      </c>
      <c r="I1455" t="s">
        <v>22</v>
      </c>
      <c r="J1455" t="s">
        <v>16</v>
      </c>
      <c r="K1455" t="s">
        <v>24</v>
      </c>
      <c r="L1455" t="s">
        <v>20</v>
      </c>
      <c r="M1455">
        <v>0</v>
      </c>
    </row>
    <row r="1456" spans="1:13" x14ac:dyDescent="0.3">
      <c r="A1456">
        <v>2046</v>
      </c>
      <c r="B1456" t="s">
        <v>1483</v>
      </c>
      <c r="C1456">
        <v>45</v>
      </c>
      <c r="D1456" t="s">
        <v>12</v>
      </c>
      <c r="E1456" t="s">
        <v>20</v>
      </c>
      <c r="F1456">
        <v>0</v>
      </c>
      <c r="G1456" t="s">
        <v>14</v>
      </c>
      <c r="H1456">
        <v>20</v>
      </c>
      <c r="I1456" t="s">
        <v>33</v>
      </c>
      <c r="J1456" t="s">
        <v>16</v>
      </c>
      <c r="K1456" t="s">
        <v>17</v>
      </c>
      <c r="L1456" t="s">
        <v>20</v>
      </c>
      <c r="M1456">
        <v>0</v>
      </c>
    </row>
    <row r="1457" spans="1:13" x14ac:dyDescent="0.3">
      <c r="A1457">
        <v>2048</v>
      </c>
      <c r="B1457" t="s">
        <v>1484</v>
      </c>
      <c r="C1457">
        <v>40</v>
      </c>
      <c r="D1457" t="s">
        <v>12</v>
      </c>
      <c r="E1457" t="s">
        <v>20</v>
      </c>
      <c r="F1457">
        <v>0</v>
      </c>
      <c r="G1457" t="s">
        <v>14</v>
      </c>
      <c r="H1457">
        <v>2</v>
      </c>
      <c r="I1457" t="s">
        <v>15</v>
      </c>
      <c r="J1457" t="s">
        <v>23</v>
      </c>
      <c r="K1457" t="s">
        <v>17</v>
      </c>
      <c r="L1457" t="s">
        <v>20</v>
      </c>
      <c r="M1457">
        <v>0</v>
      </c>
    </row>
    <row r="1458" spans="1:13" x14ac:dyDescent="0.3">
      <c r="A1458">
        <v>2049</v>
      </c>
      <c r="B1458" t="s">
        <v>1485</v>
      </c>
      <c r="C1458">
        <v>35</v>
      </c>
      <c r="D1458" t="s">
        <v>27</v>
      </c>
      <c r="E1458" t="s">
        <v>20</v>
      </c>
      <c r="F1458">
        <v>0</v>
      </c>
      <c r="G1458" t="s">
        <v>21</v>
      </c>
      <c r="H1458">
        <v>18</v>
      </c>
      <c r="I1458" t="s">
        <v>33</v>
      </c>
      <c r="J1458" t="s">
        <v>23</v>
      </c>
      <c r="K1458" t="s">
        <v>24</v>
      </c>
      <c r="L1458" t="s">
        <v>13</v>
      </c>
      <c r="M1458">
        <v>1</v>
      </c>
    </row>
    <row r="1459" spans="1:13" x14ac:dyDescent="0.3">
      <c r="A1459">
        <v>2051</v>
      </c>
      <c r="B1459" t="s">
        <v>1486</v>
      </c>
      <c r="C1459">
        <v>40</v>
      </c>
      <c r="D1459" t="s">
        <v>12</v>
      </c>
      <c r="E1459" t="s">
        <v>20</v>
      </c>
      <c r="F1459">
        <v>0</v>
      </c>
      <c r="G1459" t="s">
        <v>14</v>
      </c>
      <c r="H1459">
        <v>2</v>
      </c>
      <c r="I1459" t="s">
        <v>15</v>
      </c>
      <c r="J1459" t="s">
        <v>16</v>
      </c>
      <c r="K1459" t="s">
        <v>24</v>
      </c>
      <c r="L1459" t="s">
        <v>20</v>
      </c>
      <c r="M1459">
        <v>0</v>
      </c>
    </row>
    <row r="1460" spans="1:13" x14ac:dyDescent="0.3">
      <c r="A1460">
        <v>2052</v>
      </c>
      <c r="B1460" t="s">
        <v>1487</v>
      </c>
      <c r="C1460">
        <v>35</v>
      </c>
      <c r="D1460" t="s">
        <v>27</v>
      </c>
      <c r="E1460" t="s">
        <v>20</v>
      </c>
      <c r="F1460">
        <v>0</v>
      </c>
      <c r="G1460" t="s">
        <v>14</v>
      </c>
      <c r="H1460">
        <v>1</v>
      </c>
      <c r="I1460" t="s">
        <v>15</v>
      </c>
      <c r="J1460" t="s">
        <v>16</v>
      </c>
      <c r="K1460" t="s">
        <v>24</v>
      </c>
      <c r="L1460" t="s">
        <v>20</v>
      </c>
      <c r="M1460">
        <v>0</v>
      </c>
    </row>
    <row r="1461" spans="1:13" x14ac:dyDescent="0.3">
      <c r="A1461">
        <v>2053</v>
      </c>
      <c r="B1461" t="s">
        <v>1488</v>
      </c>
      <c r="C1461">
        <v>29</v>
      </c>
      <c r="D1461" t="s">
        <v>27</v>
      </c>
      <c r="E1461" t="s">
        <v>20</v>
      </c>
      <c r="F1461">
        <v>0</v>
      </c>
      <c r="G1461" t="s">
        <v>14</v>
      </c>
      <c r="H1461">
        <v>13</v>
      </c>
      <c r="I1461" t="s">
        <v>22</v>
      </c>
      <c r="J1461" t="s">
        <v>23</v>
      </c>
      <c r="K1461" t="s">
        <v>24</v>
      </c>
      <c r="L1461" t="s">
        <v>13</v>
      </c>
      <c r="M1461">
        <v>1</v>
      </c>
    </row>
    <row r="1462" spans="1:13" x14ac:dyDescent="0.3">
      <c r="A1462">
        <v>2054</v>
      </c>
      <c r="B1462" t="s">
        <v>1489</v>
      </c>
      <c r="C1462">
        <v>29</v>
      </c>
      <c r="D1462" t="s">
        <v>27</v>
      </c>
      <c r="E1462" t="s">
        <v>20</v>
      </c>
      <c r="F1462">
        <v>0</v>
      </c>
      <c r="G1462" t="s">
        <v>14</v>
      </c>
      <c r="H1462">
        <v>28</v>
      </c>
      <c r="I1462" t="s">
        <v>33</v>
      </c>
      <c r="J1462" t="s">
        <v>16</v>
      </c>
      <c r="K1462" t="s">
        <v>17</v>
      </c>
      <c r="L1462" t="s">
        <v>20</v>
      </c>
      <c r="M1462">
        <v>0</v>
      </c>
    </row>
    <row r="1463" spans="1:13" x14ac:dyDescent="0.3">
      <c r="A1463">
        <v>2055</v>
      </c>
      <c r="B1463" t="s">
        <v>1490</v>
      </c>
      <c r="C1463">
        <v>50</v>
      </c>
      <c r="D1463" t="s">
        <v>19</v>
      </c>
      <c r="E1463" t="s">
        <v>13</v>
      </c>
      <c r="F1463">
        <v>1</v>
      </c>
      <c r="G1463" t="s">
        <v>14</v>
      </c>
      <c r="H1463">
        <v>28</v>
      </c>
      <c r="I1463" t="s">
        <v>33</v>
      </c>
      <c r="J1463" t="s">
        <v>23</v>
      </c>
      <c r="K1463" t="s">
        <v>34</v>
      </c>
      <c r="L1463" t="s">
        <v>13</v>
      </c>
      <c r="M1463">
        <v>1</v>
      </c>
    </row>
    <row r="1464" spans="1:13" x14ac:dyDescent="0.3">
      <c r="A1464">
        <v>2056</v>
      </c>
      <c r="B1464" t="s">
        <v>1491</v>
      </c>
      <c r="C1464">
        <v>39</v>
      </c>
      <c r="D1464" t="s">
        <v>12</v>
      </c>
      <c r="E1464" t="s">
        <v>20</v>
      </c>
      <c r="F1464">
        <v>0</v>
      </c>
      <c r="G1464" t="s">
        <v>14</v>
      </c>
      <c r="H1464">
        <v>24</v>
      </c>
      <c r="I1464" t="s">
        <v>33</v>
      </c>
      <c r="J1464" t="s">
        <v>16</v>
      </c>
      <c r="K1464" t="s">
        <v>24</v>
      </c>
      <c r="L1464" t="s">
        <v>20</v>
      </c>
      <c r="M1464">
        <v>0</v>
      </c>
    </row>
    <row r="1465" spans="1:13" x14ac:dyDescent="0.3">
      <c r="A1465">
        <v>2057</v>
      </c>
      <c r="B1465" t="s">
        <v>1492</v>
      </c>
      <c r="C1465">
        <v>31</v>
      </c>
      <c r="D1465" t="s">
        <v>27</v>
      </c>
      <c r="E1465" t="s">
        <v>20</v>
      </c>
      <c r="F1465">
        <v>0</v>
      </c>
      <c r="G1465" t="s">
        <v>46</v>
      </c>
      <c r="H1465">
        <v>5</v>
      </c>
      <c r="I1465" t="s">
        <v>15</v>
      </c>
      <c r="J1465" t="s">
        <v>23</v>
      </c>
      <c r="K1465" t="s">
        <v>17</v>
      </c>
      <c r="L1465" t="s">
        <v>20</v>
      </c>
      <c r="M1465">
        <v>0</v>
      </c>
    </row>
    <row r="1466" spans="1:13" x14ac:dyDescent="0.3">
      <c r="A1466">
        <v>2060</v>
      </c>
      <c r="B1466" t="s">
        <v>1493</v>
      </c>
      <c r="C1466">
        <v>26</v>
      </c>
      <c r="D1466" t="s">
        <v>27</v>
      </c>
      <c r="E1466" t="s">
        <v>20</v>
      </c>
      <c r="F1466">
        <v>0</v>
      </c>
      <c r="G1466" t="s">
        <v>14</v>
      </c>
      <c r="H1466">
        <v>5</v>
      </c>
      <c r="I1466" t="s">
        <v>15</v>
      </c>
      <c r="J1466" t="s">
        <v>16</v>
      </c>
      <c r="K1466" t="s">
        <v>17</v>
      </c>
      <c r="L1466" t="s">
        <v>20</v>
      </c>
      <c r="M1466">
        <v>0</v>
      </c>
    </row>
    <row r="1467" spans="1:13" x14ac:dyDescent="0.3">
      <c r="A1467">
        <v>2061</v>
      </c>
      <c r="B1467" t="s">
        <v>1494</v>
      </c>
      <c r="C1467">
        <v>36</v>
      </c>
      <c r="D1467" t="s">
        <v>12</v>
      </c>
      <c r="E1467" t="s">
        <v>20</v>
      </c>
      <c r="F1467">
        <v>0</v>
      </c>
      <c r="G1467" t="s">
        <v>21</v>
      </c>
      <c r="H1467">
        <v>23</v>
      </c>
      <c r="I1467" t="s">
        <v>33</v>
      </c>
      <c r="J1467" t="s">
        <v>23</v>
      </c>
      <c r="K1467" t="s">
        <v>24</v>
      </c>
      <c r="L1467" t="s">
        <v>20</v>
      </c>
      <c r="M1467">
        <v>0</v>
      </c>
    </row>
    <row r="1468" spans="1:13" x14ac:dyDescent="0.3">
      <c r="A1468">
        <v>2062</v>
      </c>
      <c r="B1468" t="s">
        <v>1495</v>
      </c>
      <c r="C1468">
        <v>39</v>
      </c>
      <c r="D1468" t="s">
        <v>12</v>
      </c>
      <c r="E1468" t="s">
        <v>20</v>
      </c>
      <c r="F1468">
        <v>0</v>
      </c>
      <c r="G1468" t="s">
        <v>14</v>
      </c>
      <c r="H1468">
        <v>6</v>
      </c>
      <c r="I1468" t="s">
        <v>22</v>
      </c>
      <c r="J1468" t="s">
        <v>23</v>
      </c>
      <c r="K1468" t="s">
        <v>24</v>
      </c>
      <c r="L1468" t="s">
        <v>20</v>
      </c>
      <c r="M1468">
        <v>0</v>
      </c>
    </row>
    <row r="1469" spans="1:13" x14ac:dyDescent="0.3">
      <c r="A1469">
        <v>2064</v>
      </c>
      <c r="B1469" t="s">
        <v>1496</v>
      </c>
      <c r="C1469">
        <v>27</v>
      </c>
      <c r="D1469" t="s">
        <v>27</v>
      </c>
      <c r="E1469" t="s">
        <v>20</v>
      </c>
      <c r="F1469">
        <v>0</v>
      </c>
      <c r="G1469" t="s">
        <v>14</v>
      </c>
      <c r="H1469">
        <v>4</v>
      </c>
      <c r="I1469" t="s">
        <v>15</v>
      </c>
      <c r="J1469" t="s">
        <v>23</v>
      </c>
      <c r="K1469" t="s">
        <v>24</v>
      </c>
      <c r="L1469" t="s">
        <v>13</v>
      </c>
      <c r="M1469">
        <v>1</v>
      </c>
    </row>
    <row r="1470" spans="1:13" x14ac:dyDescent="0.3">
      <c r="A1470">
        <v>2065</v>
      </c>
      <c r="B1470" t="s">
        <v>1497</v>
      </c>
      <c r="C1470">
        <v>49</v>
      </c>
      <c r="D1470" t="s">
        <v>19</v>
      </c>
      <c r="E1470" t="s">
        <v>20</v>
      </c>
      <c r="F1470">
        <v>0</v>
      </c>
      <c r="G1470" t="s">
        <v>21</v>
      </c>
      <c r="H1470">
        <v>2</v>
      </c>
      <c r="I1470" t="s">
        <v>15</v>
      </c>
      <c r="J1470" t="s">
        <v>23</v>
      </c>
      <c r="K1470" t="s">
        <v>24</v>
      </c>
      <c r="L1470" t="s">
        <v>20</v>
      </c>
      <c r="M1470">
        <v>0</v>
      </c>
    </row>
    <row r="1471" spans="1:13" x14ac:dyDescent="0.3">
      <c r="A1471">
        <v>2068</v>
      </c>
      <c r="B1471" t="s">
        <v>1498</v>
      </c>
      <c r="C1471">
        <v>34</v>
      </c>
      <c r="D1471" t="s">
        <v>27</v>
      </c>
      <c r="E1471" t="s">
        <v>20</v>
      </c>
      <c r="F1471">
        <v>0</v>
      </c>
      <c r="G1471" t="s">
        <v>14</v>
      </c>
      <c r="H1471">
        <v>8</v>
      </c>
      <c r="I1471" t="s">
        <v>22</v>
      </c>
      <c r="J1471" t="s">
        <v>23</v>
      </c>
      <c r="K1471" t="s">
        <v>24</v>
      </c>
      <c r="L1471" t="s">
        <v>20</v>
      </c>
      <c r="M1471">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972A-83BC-437B-9E49-3293BC008EBD}">
  <sheetPr>
    <tabColor theme="4" tint="0.59999389629810485"/>
  </sheetPr>
  <dimension ref="A1:W92"/>
  <sheetViews>
    <sheetView topLeftCell="C45" zoomScale="90" zoomScaleNormal="90" workbookViewId="0">
      <selection activeCell="N45" sqref="N45"/>
    </sheetView>
  </sheetViews>
  <sheetFormatPr defaultRowHeight="14.4" x14ac:dyDescent="0.3"/>
  <cols>
    <col min="1" max="1" width="13.5546875" bestFit="1" customWidth="1"/>
    <col min="2" max="2" width="33.21875" bestFit="1" customWidth="1"/>
    <col min="3" max="3" width="8.33203125" bestFit="1" customWidth="1"/>
    <col min="4" max="4" width="12.33203125" customWidth="1"/>
    <col min="5" max="5" width="7.5546875" customWidth="1"/>
    <col min="6" max="6" width="7.33203125" hidden="1" customWidth="1"/>
    <col min="7" max="7" width="2.21875" customWidth="1"/>
    <col min="8" max="8" width="2.33203125" style="9" customWidth="1"/>
    <col min="9" max="9" width="23.5546875" bestFit="1" customWidth="1"/>
    <col min="10" max="10" width="27.88671875" bestFit="1" customWidth="1"/>
    <col min="11" max="11" width="9.44140625" customWidth="1"/>
    <col min="12" max="12" width="13.33203125" customWidth="1"/>
    <col min="13" max="13" width="14.33203125" customWidth="1"/>
    <col min="14" max="14" width="9.6640625" customWidth="1"/>
    <col min="15" max="15" width="3.44140625" customWidth="1"/>
    <col min="16" max="16" width="4.109375" style="9" customWidth="1"/>
    <col min="17" max="17" width="13.5546875" bestFit="1" customWidth="1"/>
    <col min="18" max="18" width="29.6640625" bestFit="1" customWidth="1"/>
    <col min="19" max="19" width="12.33203125" bestFit="1" customWidth="1"/>
    <col min="20" max="20" width="6.77734375" customWidth="1"/>
    <col min="21" max="21" width="5.21875" customWidth="1"/>
    <col min="22" max="22" width="14.21875" customWidth="1"/>
    <col min="23" max="23" width="6" customWidth="1"/>
  </cols>
  <sheetData>
    <row r="1" spans="1:22" ht="18" x14ac:dyDescent="0.3">
      <c r="A1" s="25" t="s">
        <v>1513</v>
      </c>
      <c r="B1" s="25"/>
      <c r="C1" s="25"/>
      <c r="F1" s="10"/>
      <c r="G1" s="10"/>
      <c r="H1" s="8"/>
      <c r="I1" s="25" t="s">
        <v>1514</v>
      </c>
      <c r="J1" s="25"/>
      <c r="K1" s="25"/>
      <c r="N1" s="10"/>
      <c r="O1" s="10"/>
      <c r="P1" s="8"/>
      <c r="Q1" s="25" t="s">
        <v>4</v>
      </c>
      <c r="R1" s="25"/>
      <c r="S1" s="25"/>
    </row>
    <row r="2" spans="1:22" ht="18" x14ac:dyDescent="0.3">
      <c r="A2" s="25"/>
      <c r="B2" s="25"/>
      <c r="C2" s="25"/>
      <c r="F2" s="10"/>
      <c r="G2" s="10"/>
      <c r="H2" s="8"/>
      <c r="I2" s="25"/>
      <c r="J2" s="25"/>
      <c r="K2" s="25"/>
      <c r="N2" s="10"/>
      <c r="O2" s="10"/>
      <c r="P2" s="8"/>
      <c r="Q2" s="25"/>
      <c r="R2" s="25"/>
      <c r="S2" s="25"/>
    </row>
    <row r="3" spans="1:22" x14ac:dyDescent="0.3">
      <c r="B3" s="1" t="s">
        <v>1504</v>
      </c>
      <c r="J3" s="4" t="s">
        <v>1502</v>
      </c>
      <c r="R3" s="4" t="s">
        <v>1512</v>
      </c>
    </row>
    <row r="4" spans="1:22" x14ac:dyDescent="0.3">
      <c r="B4" s="1">
        <v>0.28299319727891159</v>
      </c>
      <c r="C4" s="1">
        <f>GETPIVOTDATA("[Measures].[OverTime Rate]",$B$3)</f>
        <v>0.28299319727891159</v>
      </c>
      <c r="F4" s="1"/>
      <c r="G4" s="1"/>
      <c r="H4" s="14"/>
      <c r="J4" s="4">
        <v>2.7993197278911564</v>
      </c>
      <c r="K4" s="11">
        <f>GETPIVOTDATA("[Measures].[Avg Training Times]",$J$3)</f>
        <v>2.7993197278911564</v>
      </c>
      <c r="N4" s="11"/>
      <c r="O4" s="11"/>
      <c r="P4" s="17"/>
      <c r="R4" s="4">
        <v>237</v>
      </c>
      <c r="S4">
        <f>GETPIVOTDATA("[Measures].[Turn Over Count]",$R$3)</f>
        <v>237</v>
      </c>
    </row>
    <row r="6" spans="1:22" x14ac:dyDescent="0.3">
      <c r="B6" s="4" t="s">
        <v>1509</v>
      </c>
      <c r="C6" s="1"/>
      <c r="F6" s="1"/>
      <c r="G6" s="1"/>
      <c r="H6" s="14"/>
      <c r="J6" s="4" t="s">
        <v>1503</v>
      </c>
      <c r="R6" t="s">
        <v>1505</v>
      </c>
    </row>
    <row r="7" spans="1:22" x14ac:dyDescent="0.3">
      <c r="B7" s="4">
        <v>15.209523809523809</v>
      </c>
      <c r="C7" s="4">
        <f>GETPIVOTDATA("[Measures].[Avg Merit Increase]",$B$6)</f>
        <v>15.209523809523809</v>
      </c>
      <c r="F7" s="3"/>
      <c r="G7" s="3"/>
      <c r="H7" s="15"/>
      <c r="J7" s="4">
        <v>2.1877551020408164</v>
      </c>
      <c r="K7" s="5">
        <f>GETPIVOTDATA("[Measures].[Avg Years Since Last Promotion]",$J$6)</f>
        <v>2.1877551020408164</v>
      </c>
      <c r="N7" s="5"/>
      <c r="O7" s="5"/>
      <c r="P7" s="18"/>
      <c r="R7" s="1">
        <v>0.16122448979591836</v>
      </c>
      <c r="S7" s="6">
        <f>GETPIVOTDATA("[Measures].[Attrition Rate]",$R$6)</f>
        <v>0.16122448979591836</v>
      </c>
      <c r="V7" s="7"/>
    </row>
    <row r="9" spans="1:22" x14ac:dyDescent="0.3">
      <c r="B9" s="1" t="s">
        <v>1507</v>
      </c>
      <c r="C9" s="1"/>
      <c r="F9" s="1"/>
      <c r="G9" s="1"/>
      <c r="H9" s="14"/>
      <c r="J9" s="1" t="s">
        <v>1506</v>
      </c>
      <c r="R9" s="4" t="s">
        <v>1515</v>
      </c>
    </row>
    <row r="10" spans="1:22" x14ac:dyDescent="0.3">
      <c r="B10" s="4">
        <v>6502.931292517007</v>
      </c>
      <c r="C10" s="12">
        <f>GETPIVOTDATA("[Measures].[Avg Salary]",$B$9)</f>
        <v>6502.931292517007</v>
      </c>
      <c r="F10" s="4"/>
      <c r="G10" s="4"/>
      <c r="H10" s="16"/>
      <c r="J10" s="3">
        <v>2.7285714285714286</v>
      </c>
      <c r="K10" s="5">
        <f>GETPIVOTDATA("[Measures].[Avg Job Satisfaction Score]",$J$9)</f>
        <v>2.7285714285714286</v>
      </c>
      <c r="N10" s="5"/>
      <c r="O10" s="5"/>
      <c r="P10" s="18"/>
      <c r="R10" s="4">
        <v>7.0081632653061225</v>
      </c>
      <c r="S10" s="11">
        <f>GETPIVOTDATA("[Measures].[Avg Years at Company]",$R$9)</f>
        <v>7.0081632653061225</v>
      </c>
    </row>
    <row r="12" spans="1:22" x14ac:dyDescent="0.3">
      <c r="B12" t="s">
        <v>1501</v>
      </c>
      <c r="J12" s="4" t="s">
        <v>1511</v>
      </c>
      <c r="R12" s="4" t="s">
        <v>1510</v>
      </c>
    </row>
    <row r="13" spans="1:22" x14ac:dyDescent="0.3">
      <c r="B13" s="1">
        <v>0.83877551020408159</v>
      </c>
      <c r="C13" s="1">
        <f>GETPIVOTDATA("[Measures].[Retention Rate]",$B$12)</f>
        <v>0.83877551020408159</v>
      </c>
      <c r="F13" s="1"/>
      <c r="G13" s="1"/>
      <c r="H13" s="14"/>
      <c r="J13" s="4">
        <v>2.7612244897959184</v>
      </c>
      <c r="K13" s="5">
        <f>GETPIVOTDATA("[Measures].[Avg Work-Life Balance Score]",$J$12)</f>
        <v>2.7612244897959184</v>
      </c>
      <c r="N13" s="5"/>
      <c r="O13" s="5"/>
      <c r="P13" s="18"/>
      <c r="R13" s="4">
        <v>3.9557823129251699</v>
      </c>
      <c r="S13" s="11">
        <f>GETPIVOTDATA("[Measures].[Avg Years with Current Manager]",$R$12)</f>
        <v>3.9557823129251699</v>
      </c>
    </row>
    <row r="15" spans="1:22" x14ac:dyDescent="0.3">
      <c r="B15" t="s">
        <v>1508</v>
      </c>
    </row>
    <row r="16" spans="1:22" x14ac:dyDescent="0.3">
      <c r="B16" s="4">
        <v>1470</v>
      </c>
      <c r="C16" s="4">
        <f>GETPIVOTDATA("[Measures].[No Of  Employees]",$B$15)</f>
        <v>1470</v>
      </c>
      <c r="F16" s="4"/>
      <c r="G16" s="4"/>
      <c r="H16" s="16"/>
    </row>
    <row r="17" spans="1:23" x14ac:dyDescent="0.3">
      <c r="A17" s="9"/>
      <c r="B17" s="9"/>
      <c r="C17" s="9"/>
      <c r="D17" s="9"/>
      <c r="E17" s="9"/>
      <c r="F17" s="9"/>
      <c r="G17" s="9"/>
      <c r="I17" s="9"/>
      <c r="J17" s="9"/>
      <c r="K17" s="9"/>
      <c r="L17" s="9"/>
      <c r="M17" s="9"/>
      <c r="N17" s="9"/>
      <c r="O17" s="9"/>
      <c r="Q17" s="9"/>
      <c r="R17" s="9"/>
      <c r="S17" s="9"/>
      <c r="T17" s="9"/>
      <c r="U17" s="9"/>
      <c r="V17" s="9"/>
      <c r="W17" s="9"/>
    </row>
    <row r="18" spans="1:23" x14ac:dyDescent="0.3">
      <c r="A18" s="2" t="s">
        <v>1516</v>
      </c>
      <c r="B18" t="s">
        <v>1519</v>
      </c>
      <c r="C18" s="4"/>
      <c r="F18" s="4"/>
      <c r="G18" s="4"/>
      <c r="H18" s="16"/>
      <c r="I18" s="2" t="s">
        <v>1555</v>
      </c>
      <c r="J18" t="s">
        <v>1502</v>
      </c>
      <c r="L18" t="s">
        <v>1555</v>
      </c>
      <c r="M18" t="s">
        <v>1502</v>
      </c>
      <c r="Q18" s="2" t="s">
        <v>1516</v>
      </c>
      <c r="R18" t="s">
        <v>1505</v>
      </c>
    </row>
    <row r="19" spans="1:23" x14ac:dyDescent="0.3">
      <c r="A19" s="13" t="s">
        <v>16</v>
      </c>
      <c r="B19" s="4">
        <v>588</v>
      </c>
      <c r="I19" s="13" t="s">
        <v>1520</v>
      </c>
      <c r="J19" s="19">
        <v>2.5576923076923075</v>
      </c>
      <c r="L19" t="s">
        <v>1520</v>
      </c>
      <c r="M19" s="5">
        <f>GETPIVOTDATA("[Measures].[Avg Training Times]",$I$18,"[Dim JobRole].[JobRole]","[Dim JobRole].[JobRole].&amp;[Human Resources]")</f>
        <v>2.5576923076923075</v>
      </c>
      <c r="Q19" s="13" t="s">
        <v>16</v>
      </c>
      <c r="R19" s="1">
        <v>0.14795918367346939</v>
      </c>
    </row>
    <row r="20" spans="1:23" x14ac:dyDescent="0.3">
      <c r="A20" s="13" t="s">
        <v>23</v>
      </c>
      <c r="B20" s="4">
        <v>882</v>
      </c>
      <c r="I20" s="13" t="s">
        <v>1528</v>
      </c>
      <c r="J20" s="19">
        <v>2.6643835616438358</v>
      </c>
      <c r="L20" t="s">
        <v>1528</v>
      </c>
      <c r="M20" s="5">
        <f>GETPIVOTDATA("[Measures].[Avg Training Times]",$I$18,"[Dim JobRole].[JobRole]","[Dim JobRole].[JobRole].&amp;[Research Scientist]")</f>
        <v>2.6643835616438358</v>
      </c>
      <c r="Q20" s="13" t="s">
        <v>23</v>
      </c>
      <c r="R20" s="1">
        <v>0.17006802721088435</v>
      </c>
    </row>
    <row r="21" spans="1:23" x14ac:dyDescent="0.3">
      <c r="A21" s="13" t="s">
        <v>1517</v>
      </c>
      <c r="B21" s="4">
        <v>1470</v>
      </c>
      <c r="I21" s="13" t="s">
        <v>1526</v>
      </c>
      <c r="J21" s="19">
        <v>2.7448275862068967</v>
      </c>
      <c r="L21" t="s">
        <v>1526</v>
      </c>
      <c r="M21" s="5">
        <f>GETPIVOTDATA("[Measures].[Avg Training Times]",$I$18,"[Dim JobRole].[JobRole]","[Dim JobRole].[JobRole].&amp;[Manufacturing Director]")</f>
        <v>2.7448275862068967</v>
      </c>
      <c r="Q21" s="13" t="s">
        <v>1517</v>
      </c>
      <c r="R21" s="1">
        <v>0.16122448979591836</v>
      </c>
    </row>
    <row r="22" spans="1:23" x14ac:dyDescent="0.3">
      <c r="A22" s="9"/>
      <c r="B22" s="9"/>
      <c r="C22" s="9"/>
      <c r="I22" s="13" t="s">
        <v>1523</v>
      </c>
      <c r="J22" s="19">
        <v>2.7480916030534353</v>
      </c>
      <c r="L22" t="s">
        <v>1523</v>
      </c>
      <c r="M22" s="5">
        <f>GETPIVOTDATA("[Measures].[Avg Training Times]",$I$18,"[Dim JobRole].[JobRole]","[Dim JobRole].[JobRole].&amp;[Healthcare Representative]")</f>
        <v>2.7480916030534353</v>
      </c>
      <c r="Q22" s="9"/>
      <c r="R22" s="9"/>
      <c r="S22" s="9"/>
      <c r="T22" s="9"/>
      <c r="U22" s="9"/>
      <c r="V22" s="9"/>
      <c r="W22" s="9"/>
    </row>
    <row r="23" spans="1:23" x14ac:dyDescent="0.3">
      <c r="I23" s="13" t="s">
        <v>1527</v>
      </c>
      <c r="J23" s="19">
        <v>2.7749999999999999</v>
      </c>
      <c r="L23" t="s">
        <v>1527</v>
      </c>
      <c r="M23" s="5">
        <f>GETPIVOTDATA("[Measures].[Avg Training Times]",$I$18,"[Dim JobRole].[JobRole]","[Dim JobRole].[JobRole].&amp;[Research Director]")</f>
        <v>2.7749999999999999</v>
      </c>
      <c r="Q23" s="2" t="s">
        <v>1516</v>
      </c>
      <c r="R23" t="s">
        <v>1505</v>
      </c>
    </row>
    <row r="24" spans="1:23" x14ac:dyDescent="0.3">
      <c r="A24" s="2" t="s">
        <v>1516</v>
      </c>
      <c r="B24" t="s">
        <v>1519</v>
      </c>
      <c r="I24" s="13" t="s">
        <v>1525</v>
      </c>
      <c r="J24" s="19">
        <v>2.8137254901960786</v>
      </c>
      <c r="L24" t="s">
        <v>1525</v>
      </c>
      <c r="M24" s="5">
        <f>GETPIVOTDATA("[Measures].[Avg Training Times]",$I$18,"[Dim JobRole].[JobRole]","[Dim JobRole].[JobRole].&amp;[Manager]")</f>
        <v>2.8137254901960786</v>
      </c>
      <c r="Q24" s="13" t="s">
        <v>45</v>
      </c>
      <c r="R24" s="1">
        <v>0.35772357723577236</v>
      </c>
    </row>
    <row r="25" spans="1:23" x14ac:dyDescent="0.3">
      <c r="A25" s="13" t="s">
        <v>31</v>
      </c>
      <c r="B25" s="4">
        <v>47</v>
      </c>
      <c r="I25" s="13" t="s">
        <v>1529</v>
      </c>
      <c r="J25" s="19">
        <v>2.8312883435582821</v>
      </c>
      <c r="L25" t="s">
        <v>1529</v>
      </c>
      <c r="M25" s="5">
        <f>GETPIVOTDATA("[Measures].[Avg Training Times]",$I$18,"[Dim JobRole].[JobRole]","[Dim JobRole].[JobRole].&amp;[Sales Executive]")</f>
        <v>2.8312883435582821</v>
      </c>
      <c r="Q25" s="13" t="s">
        <v>27</v>
      </c>
      <c r="R25" s="1">
        <v>0.19141914191419143</v>
      </c>
    </row>
    <row r="26" spans="1:23" x14ac:dyDescent="0.3">
      <c r="A26" s="13" t="s">
        <v>19</v>
      </c>
      <c r="B26" s="4">
        <v>226</v>
      </c>
      <c r="I26" s="13" t="s">
        <v>1524</v>
      </c>
      <c r="J26" s="19">
        <v>2.9498069498069497</v>
      </c>
      <c r="L26" t="s">
        <v>1524</v>
      </c>
      <c r="M26" s="5">
        <f>GETPIVOTDATA("[Measures].[Avg Training Times]",$I$18,"[Dim JobRole].[JobRole]","[Dim JobRole].[JobRole].&amp;[Laboratory Technician]")</f>
        <v>2.9498069498069497</v>
      </c>
      <c r="Q26" s="13" t="s">
        <v>12</v>
      </c>
      <c r="R26" s="1">
        <v>9.1880341880341887E-2</v>
      </c>
    </row>
    <row r="27" spans="1:23" x14ac:dyDescent="0.3">
      <c r="A27" s="13" t="s">
        <v>12</v>
      </c>
      <c r="B27" s="4">
        <v>468</v>
      </c>
      <c r="I27" s="13" t="s">
        <v>1530</v>
      </c>
      <c r="J27" s="19">
        <v>3.0120481927710845</v>
      </c>
      <c r="L27" t="s">
        <v>1530</v>
      </c>
      <c r="M27" s="5">
        <f>GETPIVOTDATA("[Measures].[Avg Training Times]",$I$18,"[Dim JobRole].[JobRole]","[Dim JobRole].[JobRole].&amp;[Sales Representative]")</f>
        <v>3.0120481927710845</v>
      </c>
      <c r="Q27" s="13" t="s">
        <v>19</v>
      </c>
      <c r="R27" s="1">
        <v>0.11504424778761062</v>
      </c>
    </row>
    <row r="28" spans="1:23" x14ac:dyDescent="0.3">
      <c r="A28" s="13" t="s">
        <v>27</v>
      </c>
      <c r="B28" s="4">
        <v>606</v>
      </c>
      <c r="I28" s="13" t="s">
        <v>1517</v>
      </c>
      <c r="J28" s="19">
        <v>2.7993197278911564</v>
      </c>
      <c r="M28" s="5"/>
      <c r="Q28" s="13" t="s">
        <v>31</v>
      </c>
      <c r="R28" s="1">
        <v>0.1702127659574468</v>
      </c>
    </row>
    <row r="29" spans="1:23" x14ac:dyDescent="0.3">
      <c r="A29" s="13" t="s">
        <v>45</v>
      </c>
      <c r="B29" s="4">
        <v>123</v>
      </c>
      <c r="I29" s="9"/>
      <c r="J29" s="9"/>
      <c r="K29" s="9"/>
      <c r="L29" s="9"/>
      <c r="M29" s="9"/>
      <c r="Q29" s="13" t="s">
        <v>1517</v>
      </c>
      <c r="R29" s="1">
        <v>0.16122448979591836</v>
      </c>
    </row>
    <row r="30" spans="1:23" x14ac:dyDescent="0.3">
      <c r="A30" s="13" t="s">
        <v>1517</v>
      </c>
      <c r="B30" s="4">
        <v>1470</v>
      </c>
      <c r="Q30" s="9"/>
      <c r="R30" s="9"/>
      <c r="S30" s="9"/>
      <c r="T30" s="9"/>
      <c r="U30" s="9"/>
      <c r="V30" s="9"/>
      <c r="W30" s="9"/>
    </row>
    <row r="31" spans="1:23" x14ac:dyDescent="0.3">
      <c r="A31" s="9"/>
      <c r="B31" s="9"/>
      <c r="C31" s="9"/>
      <c r="I31" s="22" t="s">
        <v>1516</v>
      </c>
      <c r="J31" t="s">
        <v>1506</v>
      </c>
      <c r="K31" t="s">
        <v>1556</v>
      </c>
      <c r="M31" t="s">
        <v>1506</v>
      </c>
      <c r="N31" t="s">
        <v>1556</v>
      </c>
    </row>
    <row r="32" spans="1:23" x14ac:dyDescent="0.3">
      <c r="I32" s="13" t="s">
        <v>1530</v>
      </c>
      <c r="J32" s="3">
        <v>2.7349397590361444</v>
      </c>
      <c r="K32" s="23">
        <v>2626</v>
      </c>
      <c r="L32" s="13" t="s">
        <v>1530</v>
      </c>
      <c r="M32" s="24">
        <f>GETPIVOTDATA("[Measures].[Avg Job Satisfaction Score]",$I$31,"[Dim JobRole].[JobRole]","[Dim JobRole].[JobRole].&amp;[Sales Representative]")</f>
        <v>2.7349397590361444</v>
      </c>
      <c r="N32" s="12">
        <f>GETPIVOTDATA("[Measures].[Average of MonthlyIncome]",$I$31,"[Dim JobRole].[JobRole]","[Dim JobRole].[JobRole].&amp;[Sales Representative]")</f>
        <v>2626</v>
      </c>
      <c r="Q32" s="2" t="s">
        <v>1516</v>
      </c>
      <c r="R32" t="s">
        <v>1505</v>
      </c>
    </row>
    <row r="33" spans="1:23" x14ac:dyDescent="0.3">
      <c r="A33" s="2" t="s">
        <v>1516</v>
      </c>
      <c r="B33" t="s">
        <v>1518</v>
      </c>
      <c r="I33" s="13" t="s">
        <v>1524</v>
      </c>
      <c r="J33" s="3">
        <v>2.6911196911196913</v>
      </c>
      <c r="K33" s="23">
        <v>3237.169884169884</v>
      </c>
      <c r="L33" s="13" t="s">
        <v>1524</v>
      </c>
      <c r="M33" s="5">
        <f>GETPIVOTDATA("[Measures].[Avg Job Satisfaction Score]",$I$31,"[Dim JobRole].[JobRole]","[Dim JobRole].[JobRole].&amp;[Laboratory Technician]")</f>
        <v>2.6911196911196913</v>
      </c>
      <c r="N33" s="12">
        <f>GETPIVOTDATA("[Measures].[Average of MonthlyIncome]",$I$31,"[Dim JobRole].[JobRole]","[Dim JobRole].[JobRole].&amp;[Laboratory Technician]")</f>
        <v>3237.169884169884</v>
      </c>
      <c r="Q33" s="13" t="s">
        <v>1539</v>
      </c>
      <c r="R33" s="1">
        <v>0.21762349799732977</v>
      </c>
    </row>
    <row r="34" spans="1:23" x14ac:dyDescent="0.3">
      <c r="A34" s="13" t="s">
        <v>1521</v>
      </c>
      <c r="B34" s="4">
        <v>1009</v>
      </c>
      <c r="I34" s="13" t="s">
        <v>1528</v>
      </c>
      <c r="J34" s="3">
        <v>2.7739726027397262</v>
      </c>
      <c r="K34" s="23">
        <v>3239.972602739726</v>
      </c>
      <c r="L34" s="13" t="s">
        <v>1528</v>
      </c>
      <c r="M34" s="5">
        <f>GETPIVOTDATA("[Measures].[Avg Job Satisfaction Score]",$I$31,"[Dim JobRole].[JobRole]","[Dim JobRole].[JobRole].&amp;[Research Scientist]")</f>
        <v>2.7739726027397262</v>
      </c>
      <c r="N34" s="12">
        <f>GETPIVOTDATA("[Measures].[Average of MonthlyIncome]",$I$31,"[Dim JobRole].[JobRole]","[Dim JobRole].[JobRole].&amp;[Research Scientist]")</f>
        <v>3239.972602739726</v>
      </c>
      <c r="Q34" s="13" t="s">
        <v>1538</v>
      </c>
      <c r="R34" s="1">
        <v>0.11136363636363636</v>
      </c>
    </row>
    <row r="35" spans="1:23" x14ac:dyDescent="0.3">
      <c r="A35" s="13" t="s">
        <v>1522</v>
      </c>
      <c r="B35" s="4">
        <v>409</v>
      </c>
      <c r="I35" s="13" t="s">
        <v>1520</v>
      </c>
      <c r="J35" s="3">
        <v>2.5576923076923075</v>
      </c>
      <c r="K35" s="23">
        <v>4235.75</v>
      </c>
      <c r="L35" s="13" t="s">
        <v>1520</v>
      </c>
      <c r="M35" s="5">
        <f>GETPIVOTDATA("[Measures].[Avg Job Satisfaction Score]",$I$31,"[Dim JobRole].[JobRole]","[Dim JobRole].[JobRole].&amp;[Human Resources]")</f>
        <v>2.5576923076923075</v>
      </c>
      <c r="N35" s="12">
        <f>GETPIVOTDATA("[Measures].[Average of MonthlyIncome]",$I$31,"[Dim JobRole].[JobRole]","[Dim JobRole].[JobRole].&amp;[Human Resources]")</f>
        <v>4235.75</v>
      </c>
      <c r="Q35" s="13" t="s">
        <v>1537</v>
      </c>
      <c r="R35" s="1">
        <v>0.13513513513513514</v>
      </c>
    </row>
    <row r="36" spans="1:23" x14ac:dyDescent="0.3">
      <c r="A36" s="13" t="s">
        <v>1520</v>
      </c>
      <c r="B36" s="4">
        <v>52</v>
      </c>
      <c r="I36" s="13" t="s">
        <v>1529</v>
      </c>
      <c r="J36" s="3">
        <v>2.7546012269938651</v>
      </c>
      <c r="K36" s="23">
        <v>6924.2791411042945</v>
      </c>
      <c r="L36" s="13" t="s">
        <v>1529</v>
      </c>
      <c r="M36" s="24">
        <f>GETPIVOTDATA("[Measures].[Avg Job Satisfaction Score]",$I$31,"[Dim JobRole].[JobRole]","[Dim JobRole].[JobRole].&amp;[Sales Executive]")</f>
        <v>2.7546012269938651</v>
      </c>
      <c r="N36" s="12">
        <f>GETPIVOTDATA("[Measures].[Average of MonthlyIncome]",$I$31,"[Dim JobRole].[JobRole]","[Dim JobRole].[JobRole].&amp;[Sales Executive]")</f>
        <v>6924.2791411042945</v>
      </c>
      <c r="Q36" s="13" t="s">
        <v>1540</v>
      </c>
      <c r="R36" s="1">
        <v>3.7593984962406013E-2</v>
      </c>
    </row>
    <row r="37" spans="1:23" x14ac:dyDescent="0.3">
      <c r="A37" s="13" t="s">
        <v>1517</v>
      </c>
      <c r="B37" s="4">
        <v>1470</v>
      </c>
      <c r="I37" s="13" t="s">
        <v>1526</v>
      </c>
      <c r="J37" s="3">
        <v>2.682758620689655</v>
      </c>
      <c r="K37" s="23">
        <v>7295.1379310344828</v>
      </c>
      <c r="L37" s="13" t="s">
        <v>1526</v>
      </c>
      <c r="M37" s="5">
        <f>GETPIVOTDATA("[Measures].[Avg Job Satisfaction Score]",$I$31,"[Dim JobRole].[JobRole]","[Dim JobRole].[JobRole].&amp;[Manufacturing Director]")</f>
        <v>2.682758620689655</v>
      </c>
      <c r="N37" s="12">
        <f>GETPIVOTDATA("[Measures].[Average of MonthlyIncome]",$I$31,"[Dim JobRole].[JobRole]","[Dim JobRole].[JobRole].&amp;[Manufacturing Director]")</f>
        <v>7295.1379310344828</v>
      </c>
      <c r="Q37" s="13" t="s">
        <v>1517</v>
      </c>
      <c r="R37" s="1">
        <v>0.16122448979591836</v>
      </c>
    </row>
    <row r="38" spans="1:23" x14ac:dyDescent="0.3">
      <c r="A38" s="9"/>
      <c r="B38" s="9"/>
      <c r="C38" s="9"/>
      <c r="I38" s="13" t="s">
        <v>1523</v>
      </c>
      <c r="J38" s="3">
        <v>2.7862595419847329</v>
      </c>
      <c r="K38" s="23">
        <v>7528.7633587786258</v>
      </c>
      <c r="L38" s="13" t="s">
        <v>1523</v>
      </c>
      <c r="M38" s="5">
        <f>GETPIVOTDATA("[Measures].[Avg Job Satisfaction Score]",$I$31,"[Dim JobRole].[JobRole]","[Dim JobRole].[JobRole].&amp;[Healthcare Representative]")</f>
        <v>2.7862595419847329</v>
      </c>
      <c r="N38" s="12">
        <f>GETPIVOTDATA("[Measures].[Average of MonthlyIncome]",$I$31,"[Dim JobRole].[JobRole]","[Dim JobRole].[JobRole].&amp;[Healthcare Representative]")</f>
        <v>7528.7633587786258</v>
      </c>
      <c r="Q38" s="9"/>
      <c r="R38" s="9"/>
      <c r="S38" s="9"/>
      <c r="T38" s="9"/>
      <c r="U38" s="9"/>
      <c r="V38" s="9"/>
      <c r="W38" s="9"/>
    </row>
    <row r="39" spans="1:23" x14ac:dyDescent="0.3">
      <c r="I39" s="13" t="s">
        <v>1527</v>
      </c>
      <c r="J39" s="3">
        <v>2.7</v>
      </c>
      <c r="K39" s="23">
        <v>16033.55</v>
      </c>
      <c r="L39" s="13" t="s">
        <v>1527</v>
      </c>
      <c r="M39" s="5">
        <f>GETPIVOTDATA("[Measures].[Avg Job Satisfaction Score]",$I$31,"[Dim JobRole].[JobRole]","[Dim JobRole].[JobRole].&amp;[Research Director]")</f>
        <v>2.7</v>
      </c>
      <c r="N39" s="12">
        <f>GETPIVOTDATA("[Measures].[Average of MonthlyIncome]",$I$31,"[Dim JobRole].[JobRole]","[Dim JobRole].[JobRole].&amp;[Research Director]")</f>
        <v>16033.55</v>
      </c>
    </row>
    <row r="40" spans="1:23" x14ac:dyDescent="0.3">
      <c r="A40" s="2" t="s">
        <v>1516</v>
      </c>
      <c r="B40" t="s">
        <v>1550</v>
      </c>
      <c r="I40" s="13" t="s">
        <v>1525</v>
      </c>
      <c r="J40" s="3">
        <v>2.7058823529411766</v>
      </c>
      <c r="K40" s="23">
        <v>17181.676470588234</v>
      </c>
      <c r="L40" s="13" t="s">
        <v>1525</v>
      </c>
      <c r="M40" s="24">
        <f>GETPIVOTDATA("[Measures].[Avg Job Satisfaction Score]",$I$31,"[Dim JobRole].[JobRole]","[Dim JobRole].[JobRole].&amp;[Manager]")</f>
        <v>2.7058823529411766</v>
      </c>
      <c r="N40" s="12">
        <f>GETPIVOTDATA("[Measures].[Average of MonthlyIncome]",$I$31,"[Dim JobRole].[JobRole]","[Dim JobRole].[JobRole].&amp;[Manager]")</f>
        <v>17181.676470588234</v>
      </c>
      <c r="R40" t="s">
        <v>1505</v>
      </c>
      <c r="U40" t="s">
        <v>1505</v>
      </c>
    </row>
    <row r="41" spans="1:23" x14ac:dyDescent="0.3">
      <c r="A41" s="13" t="s">
        <v>1539</v>
      </c>
      <c r="B41" s="4">
        <v>749</v>
      </c>
      <c r="I41" s="13" t="s">
        <v>1517</v>
      </c>
      <c r="J41" s="19">
        <v>2.7285714285714286</v>
      </c>
      <c r="K41" s="19">
        <v>6502.931292517007</v>
      </c>
      <c r="Q41" s="13" t="s">
        <v>15</v>
      </c>
      <c r="R41" s="1">
        <v>0.13765822784810128</v>
      </c>
      <c r="T41" t="s">
        <v>33</v>
      </c>
      <c r="U41" s="6">
        <f>GETPIVOTDATA("[Measures].[Attrition Rate]",$Q$40,"[Dim_Emp].[DistanceFromHome Category]","[Dim_Emp].[DistanceFromHome Category].&amp;[16+]")</f>
        <v>0.20668693009118541</v>
      </c>
    </row>
    <row r="42" spans="1:23" x14ac:dyDescent="0.3">
      <c r="A42" s="13" t="s">
        <v>1538</v>
      </c>
      <c r="B42" s="4">
        <v>440</v>
      </c>
      <c r="I42" s="9"/>
      <c r="J42" s="9"/>
      <c r="K42" s="9"/>
      <c r="L42" s="9"/>
      <c r="M42" s="9"/>
      <c r="Q42" s="13" t="s">
        <v>22</v>
      </c>
      <c r="R42" s="1">
        <v>0.16110019646365423</v>
      </c>
      <c r="T42" t="s">
        <v>22</v>
      </c>
      <c r="U42" s="6">
        <f>GETPIVOTDATA("[Measures].[Attrition Rate]",$Q$40,"[Dim_Emp].[DistanceFromHome Category]","[Dim_Emp].[DistanceFromHome Category].&amp;[6-15]")</f>
        <v>0.16110019646365423</v>
      </c>
    </row>
    <row r="43" spans="1:23" x14ac:dyDescent="0.3">
      <c r="A43" s="13" t="s">
        <v>1537</v>
      </c>
      <c r="B43" s="4">
        <v>148</v>
      </c>
      <c r="Q43" s="13" t="s">
        <v>33</v>
      </c>
      <c r="R43" s="1">
        <v>0.20668693009118541</v>
      </c>
      <c r="T43" t="s">
        <v>15</v>
      </c>
      <c r="U43" s="6">
        <f>GETPIVOTDATA("[Measures].[Attrition Rate]",$Q$40,"[Dim_Emp].[DistanceFromHome Category]","[Dim_Emp].[DistanceFromHome Category].&amp;[0-5]")</f>
        <v>0.13765822784810128</v>
      </c>
    </row>
    <row r="44" spans="1:23" x14ac:dyDescent="0.3">
      <c r="A44" s="13" t="s">
        <v>1540</v>
      </c>
      <c r="B44" s="4">
        <v>133</v>
      </c>
      <c r="I44" s="22" t="s">
        <v>1516</v>
      </c>
      <c r="J44" t="s">
        <v>1503</v>
      </c>
      <c r="Q44" s="13" t="s">
        <v>1517</v>
      </c>
      <c r="R44" s="3">
        <v>0.16122448979591836</v>
      </c>
    </row>
    <row r="45" spans="1:23" x14ac:dyDescent="0.3">
      <c r="A45" s="13" t="s">
        <v>1517</v>
      </c>
      <c r="B45" s="4">
        <v>1470</v>
      </c>
      <c r="I45" s="13" t="s">
        <v>1530</v>
      </c>
      <c r="J45" s="19">
        <v>1.0602409638554218</v>
      </c>
      <c r="Q45" s="9"/>
      <c r="R45" s="9"/>
      <c r="S45" s="9"/>
      <c r="T45" s="9"/>
      <c r="U45" s="9"/>
      <c r="V45" s="9"/>
      <c r="W45" s="9"/>
    </row>
    <row r="46" spans="1:23" x14ac:dyDescent="0.3">
      <c r="A46" s="9"/>
      <c r="B46" s="9"/>
      <c r="C46" s="9"/>
      <c r="I46" s="13" t="s">
        <v>1520</v>
      </c>
      <c r="J46" s="19">
        <v>1.2692307692307692</v>
      </c>
    </row>
    <row r="47" spans="1:23" x14ac:dyDescent="0.3">
      <c r="I47" s="13" t="s">
        <v>1524</v>
      </c>
      <c r="J47" s="19">
        <v>1.4208494208494209</v>
      </c>
      <c r="Q47" s="2" t="s">
        <v>1516</v>
      </c>
      <c r="R47" t="s">
        <v>1552</v>
      </c>
      <c r="S47" t="s">
        <v>1505</v>
      </c>
      <c r="U47" t="s">
        <v>1516</v>
      </c>
      <c r="V47" t="s">
        <v>1552</v>
      </c>
      <c r="W47" t="s">
        <v>1505</v>
      </c>
    </row>
    <row r="48" spans="1:23" x14ac:dyDescent="0.3">
      <c r="A48" s="2" t="s">
        <v>1516</v>
      </c>
      <c r="B48" t="s">
        <v>1553</v>
      </c>
      <c r="I48" s="13" t="s">
        <v>1528</v>
      </c>
      <c r="J48" s="19">
        <v>1.5068493150684932</v>
      </c>
      <c r="Q48" s="13" t="s">
        <v>1543</v>
      </c>
      <c r="R48" s="4">
        <v>385</v>
      </c>
      <c r="S48" s="1">
        <v>0.26493506493506491</v>
      </c>
      <c r="U48" t="s">
        <v>1543</v>
      </c>
      <c r="V48">
        <f>GETPIVOTDATA("[Measures].[Count of YearsWithCurrManager]",$Q$47,"[Fact table].[YearsWithManager Category]","[Fact table].[YearsWithManager Category].&amp;[Under 1 Y]")</f>
        <v>385</v>
      </c>
      <c r="W48" s="6">
        <f>GETPIVOTDATA("[Measures].[Attrition Rate]",$Q$47,"[Fact table].[YearsWithManager Category]","[Fact table].[YearsWithManager Category].&amp;[Under 1 Y]")</f>
        <v>0.26493506493506491</v>
      </c>
    </row>
    <row r="49" spans="1:23" x14ac:dyDescent="0.3">
      <c r="A49" s="13" t="s">
        <v>1551</v>
      </c>
      <c r="B49" s="4">
        <v>123</v>
      </c>
      <c r="I49" s="13" t="s">
        <v>1526</v>
      </c>
      <c r="J49" s="19">
        <v>2.1172413793103448</v>
      </c>
      <c r="Q49" s="13" t="s">
        <v>1548</v>
      </c>
      <c r="R49" s="4">
        <v>560</v>
      </c>
      <c r="S49" s="1">
        <v>0.13750000000000001</v>
      </c>
      <c r="U49" t="s">
        <v>1548</v>
      </c>
      <c r="V49">
        <f>GETPIVOTDATA("[Measures].[Count of YearsWithCurrManager]",$Q$47,"[Fact table].[YearsWithManager Category]","[Fact table].[YearsWithManager Category].&amp;[1-4 Y]")</f>
        <v>560</v>
      </c>
      <c r="W49" s="6">
        <f>GETPIVOTDATA("[Measures].[Attrition Rate]",$Q$47,"[Fact table].[YearsWithManager Category]","[Fact table].[YearsWithManager Category].&amp;[1-4 Y]")</f>
        <v>0.13750000000000001</v>
      </c>
    </row>
    <row r="50" spans="1:23" x14ac:dyDescent="0.3">
      <c r="A50" s="13" t="s">
        <v>1544</v>
      </c>
      <c r="B50" s="4">
        <v>193</v>
      </c>
      <c r="I50" s="13" t="s">
        <v>1529</v>
      </c>
      <c r="J50" s="19">
        <v>2.4846625766871164</v>
      </c>
      <c r="Q50" s="13" t="s">
        <v>1547</v>
      </c>
      <c r="R50" s="4">
        <v>455</v>
      </c>
      <c r="S50" s="1">
        <v>0.12087912087912088</v>
      </c>
      <c r="U50" t="s">
        <v>1547</v>
      </c>
      <c r="V50">
        <f>GETPIVOTDATA("[Measures].[Count of YearsWithCurrManager]",$Q$47,"[Fact table].[YearsWithManager Category]","[Fact table].[YearsWithManager Category].&amp;[5-10 Y]")</f>
        <v>455</v>
      </c>
      <c r="W50" s="6">
        <f>GETPIVOTDATA("[Measures].[Attrition Rate]",$Q$47,"[Fact table].[YearsWithManager Category]","[Fact table].[YearsWithManager Category].&amp;[5-10 Y]")</f>
        <v>0.12087912087912088</v>
      </c>
    </row>
    <row r="51" spans="1:23" x14ac:dyDescent="0.3">
      <c r="A51" s="13" t="s">
        <v>1554</v>
      </c>
      <c r="B51" s="4">
        <v>607</v>
      </c>
      <c r="I51" s="13" t="s">
        <v>1523</v>
      </c>
      <c r="J51" s="19">
        <v>2.9694656488549618</v>
      </c>
      <c r="Q51" s="13" t="s">
        <v>1549</v>
      </c>
      <c r="R51" s="4">
        <v>70</v>
      </c>
      <c r="S51" s="1">
        <v>4.2857142857142858E-2</v>
      </c>
      <c r="U51" t="s">
        <v>1549</v>
      </c>
      <c r="V51">
        <f>GETPIVOTDATA("[Measures].[Count of YearsWithCurrManager]",$Q$47,"[Fact table].[YearsWithManager Category]","[Fact table].[YearsWithManager Category].&amp;[11+ Y]")</f>
        <v>70</v>
      </c>
      <c r="W51" s="6">
        <f>GETPIVOTDATA("[Measures].[Attrition Rate]",$Q$47,"[Fact table].[YearsWithManager Category]","[Fact table].[YearsWithManager Category].&amp;[11+ Y]")</f>
        <v>4.2857142857142858E-2</v>
      </c>
    </row>
    <row r="52" spans="1:23" x14ac:dyDescent="0.3">
      <c r="A52" s="13" t="s">
        <v>1541</v>
      </c>
      <c r="B52" s="4">
        <v>547</v>
      </c>
      <c r="I52" s="13" t="s">
        <v>1527</v>
      </c>
      <c r="J52" s="19">
        <v>3.1875</v>
      </c>
      <c r="Q52" s="13" t="s">
        <v>1517</v>
      </c>
      <c r="R52" s="4">
        <v>1470</v>
      </c>
      <c r="S52" s="1">
        <v>0.16122448979591836</v>
      </c>
    </row>
    <row r="53" spans="1:23" x14ac:dyDescent="0.3">
      <c r="A53" s="13" t="s">
        <v>1517</v>
      </c>
      <c r="B53" s="4">
        <v>1470</v>
      </c>
      <c r="I53" s="13" t="s">
        <v>1525</v>
      </c>
      <c r="J53" s="19">
        <v>4.833333333333333</v>
      </c>
      <c r="Q53" s="9"/>
      <c r="R53" s="9"/>
      <c r="S53" s="9"/>
      <c r="T53" s="9"/>
      <c r="U53" s="9"/>
      <c r="V53" s="9"/>
      <c r="W53" s="9"/>
    </row>
    <row r="54" spans="1:23" x14ac:dyDescent="0.3">
      <c r="A54" s="9"/>
      <c r="B54" s="9"/>
      <c r="C54" s="9"/>
      <c r="I54" s="13" t="s">
        <v>1517</v>
      </c>
      <c r="J54" s="19">
        <v>2.1877551020408164</v>
      </c>
    </row>
    <row r="55" spans="1:23" x14ac:dyDescent="0.3">
      <c r="Q55" s="2" t="s">
        <v>1516</v>
      </c>
      <c r="R55" t="s">
        <v>1505</v>
      </c>
    </row>
    <row r="56" spans="1:23" x14ac:dyDescent="0.3">
      <c r="A56" s="2" t="s">
        <v>1516</v>
      </c>
      <c r="B56" t="s">
        <v>1505</v>
      </c>
      <c r="D56" t="s">
        <v>1516</v>
      </c>
      <c r="E56" t="s">
        <v>1505</v>
      </c>
      <c r="I56" s="9"/>
      <c r="J56" s="9"/>
      <c r="K56" s="9"/>
      <c r="L56" s="9"/>
      <c r="M56" s="9"/>
      <c r="Q56" s="13" t="s">
        <v>1533</v>
      </c>
      <c r="R56" s="20">
        <v>0.18137254901960784</v>
      </c>
    </row>
    <row r="57" spans="1:23" x14ac:dyDescent="0.3">
      <c r="A57" s="13" t="s">
        <v>1527</v>
      </c>
      <c r="B57" s="1">
        <v>2.5000000000000001E-2</v>
      </c>
      <c r="D57" t="s">
        <v>1527</v>
      </c>
      <c r="E57" s="6">
        <f>GETPIVOTDATA("[Measures].[Attrition Rate]",$A$56,"[Dim JobRole].[JobRole]","[Dim JobRole].[JobRole].&amp;[Research Director]")</f>
        <v>2.5000000000000001E-2</v>
      </c>
      <c r="I57" s="2" t="s">
        <v>1516</v>
      </c>
      <c r="J57" t="s">
        <v>1504</v>
      </c>
      <c r="Q57" s="13" t="s">
        <v>1534</v>
      </c>
      <c r="R57" s="20">
        <v>0.14872798434442269</v>
      </c>
    </row>
    <row r="58" spans="1:23" x14ac:dyDescent="0.3">
      <c r="A58" s="13" t="s">
        <v>1525</v>
      </c>
      <c r="B58" s="1">
        <v>4.9019607843137254E-2</v>
      </c>
      <c r="D58" t="s">
        <v>1525</v>
      </c>
      <c r="E58" s="6">
        <f>GETPIVOTDATA("[Measures].[Attrition Rate]",$A$56,"[Dim JobRole].[JobRole]","[Dim JobRole].[JobRole].&amp;[Manager]")</f>
        <v>4.9019607843137254E-2</v>
      </c>
      <c r="I58" s="13" t="s">
        <v>1524</v>
      </c>
      <c r="J58" s="20">
        <v>0.23938223938223938</v>
      </c>
      <c r="Q58" s="13" t="s">
        <v>1535</v>
      </c>
      <c r="R58" s="20">
        <v>0.15</v>
      </c>
    </row>
    <row r="59" spans="1:23" x14ac:dyDescent="0.3">
      <c r="A59" s="13" t="s">
        <v>1523</v>
      </c>
      <c r="B59" s="1">
        <v>6.8702290076335881E-2</v>
      </c>
      <c r="D59" t="s">
        <v>1523</v>
      </c>
      <c r="E59" s="6">
        <f>GETPIVOTDATA("[Measures].[Attrition Rate]",$A$56,"[Dim JobRole].[JobRole]","[Dim JobRole].[JobRole].&amp;[Healthcare Representative]")</f>
        <v>6.8702290076335881E-2</v>
      </c>
      <c r="I59" s="13" t="s">
        <v>1520</v>
      </c>
      <c r="J59" s="20">
        <v>0.25</v>
      </c>
      <c r="Q59" s="13" t="s">
        <v>1536</v>
      </c>
      <c r="R59" s="20">
        <v>0.17543859649122806</v>
      </c>
    </row>
    <row r="60" spans="1:23" x14ac:dyDescent="0.3">
      <c r="A60" s="13" t="s">
        <v>1526</v>
      </c>
      <c r="B60" s="1">
        <v>6.8965517241379309E-2</v>
      </c>
      <c r="D60" t="s">
        <v>1526</v>
      </c>
      <c r="E60" s="6">
        <f>GETPIVOTDATA("[Measures].[Attrition Rate]",$A$56,"[Dim JobRole].[JobRole]","[Dim JobRole].[JobRole].&amp;[Manufacturing Director]")</f>
        <v>6.8965517241379309E-2</v>
      </c>
      <c r="I60" s="13" t="s">
        <v>1525</v>
      </c>
      <c r="J60" s="20">
        <v>0.26470588235294118</v>
      </c>
      <c r="Q60" s="13" t="s">
        <v>1517</v>
      </c>
      <c r="R60" s="20">
        <v>0.16122448979591836</v>
      </c>
    </row>
    <row r="61" spans="1:23" x14ac:dyDescent="0.3">
      <c r="A61" s="13" t="s">
        <v>1528</v>
      </c>
      <c r="B61" s="1">
        <v>0.16095890410958905</v>
      </c>
      <c r="D61" t="s">
        <v>1528</v>
      </c>
      <c r="E61" s="6">
        <f>GETPIVOTDATA("[Measures].[Attrition Rate]",$A$56,"[Dim JobRole].[JobRole]","[Dim JobRole].[JobRole].&amp;[Research Scientist]")</f>
        <v>0.16095890410958905</v>
      </c>
      <c r="I61" s="13" t="s">
        <v>1526</v>
      </c>
      <c r="J61" s="20">
        <v>0.26896551724137929</v>
      </c>
      <c r="Q61" s="9"/>
      <c r="R61" s="9"/>
      <c r="S61" s="9"/>
      <c r="T61" s="9"/>
      <c r="U61" s="9"/>
      <c r="V61" s="9"/>
      <c r="W61" s="9"/>
    </row>
    <row r="62" spans="1:23" x14ac:dyDescent="0.3">
      <c r="A62" s="13" t="s">
        <v>1529</v>
      </c>
      <c r="B62" s="1">
        <v>0.17484662576687116</v>
      </c>
      <c r="D62" t="s">
        <v>1529</v>
      </c>
      <c r="E62" s="6">
        <f>GETPIVOTDATA("[Measures].[Attrition Rate]",$A$56,"[Dim JobRole].[JobRole]","[Dim JobRole].[JobRole].&amp;[Sales Executive]")</f>
        <v>0.17484662576687116</v>
      </c>
      <c r="I62" s="13" t="s">
        <v>1523</v>
      </c>
      <c r="J62" s="20">
        <v>0.28244274809160308</v>
      </c>
    </row>
    <row r="63" spans="1:23" x14ac:dyDescent="0.3">
      <c r="A63" s="13" t="s">
        <v>1520</v>
      </c>
      <c r="B63" s="1">
        <v>0.23076923076923078</v>
      </c>
      <c r="D63" t="s">
        <v>1520</v>
      </c>
      <c r="E63" s="6">
        <f>GETPIVOTDATA("[Measures].[Attrition Rate]",$A$56,"[Dim JobRole].[JobRole]","[Dim JobRole].[JobRole].&amp;[Human Resources]")</f>
        <v>0.23076923076923078</v>
      </c>
      <c r="I63" s="13" t="s">
        <v>1527</v>
      </c>
      <c r="J63" s="20">
        <v>0.28749999999999998</v>
      </c>
      <c r="Q63" s="2" t="s">
        <v>1516</v>
      </c>
      <c r="R63" t="s">
        <v>1505</v>
      </c>
      <c r="T63" t="s">
        <v>1516</v>
      </c>
      <c r="U63" t="s">
        <v>1505</v>
      </c>
    </row>
    <row r="64" spans="1:23" x14ac:dyDescent="0.3">
      <c r="A64" s="13" t="s">
        <v>1524</v>
      </c>
      <c r="B64" s="1">
        <v>0.23938223938223938</v>
      </c>
      <c r="D64" t="s">
        <v>1524</v>
      </c>
      <c r="E64" s="6">
        <f>GETPIVOTDATA("[Measures].[Attrition Rate]",$A$56,"[Dim JobRole].[JobRole]","[Dim JobRole].[JobRole].&amp;[Laboratory Technician]")</f>
        <v>0.23938223938223938</v>
      </c>
      <c r="I64" s="13" t="s">
        <v>1529</v>
      </c>
      <c r="J64" s="20">
        <v>0.28834355828220859</v>
      </c>
      <c r="Q64" s="13" t="s">
        <v>34</v>
      </c>
      <c r="R64" s="20">
        <v>0.10091743119266056</v>
      </c>
      <c r="T64" t="s">
        <v>17</v>
      </c>
      <c r="U64" s="6">
        <v>0.25531914893617019</v>
      </c>
    </row>
    <row r="65" spans="1:23" x14ac:dyDescent="0.3">
      <c r="A65" s="13" t="s">
        <v>1530</v>
      </c>
      <c r="B65" s="1">
        <v>0.39759036144578314</v>
      </c>
      <c r="D65" t="s">
        <v>1530</v>
      </c>
      <c r="E65" s="6">
        <f>GETPIVOTDATA("[Measures].[Attrition Rate]",$A$56,"[Dim JobRole].[JobRole]","[Dim JobRole].[JobRole].&amp;[Sales Representative]")</f>
        <v>0.39759036144578314</v>
      </c>
      <c r="I65" s="13" t="s">
        <v>1530</v>
      </c>
      <c r="J65" s="20">
        <v>0.28915662650602408</v>
      </c>
      <c r="Q65" s="13" t="s">
        <v>24</v>
      </c>
      <c r="R65" s="20">
        <v>0.12481426448736999</v>
      </c>
      <c r="T65" t="s">
        <v>24</v>
      </c>
      <c r="U65" s="6">
        <v>0.12481426448736999</v>
      </c>
    </row>
    <row r="66" spans="1:23" x14ac:dyDescent="0.3">
      <c r="A66" s="13" t="s">
        <v>1517</v>
      </c>
      <c r="B66" s="1">
        <v>0.16122448979591836</v>
      </c>
      <c r="I66" s="13" t="s">
        <v>1528</v>
      </c>
      <c r="J66" s="20">
        <v>0.3321917808219178</v>
      </c>
      <c r="Q66" s="13" t="s">
        <v>17</v>
      </c>
      <c r="R66" s="20">
        <v>0.25531914893617019</v>
      </c>
      <c r="T66" t="s">
        <v>34</v>
      </c>
      <c r="U66" s="6">
        <v>0.10091743119266056</v>
      </c>
    </row>
    <row r="67" spans="1:23" x14ac:dyDescent="0.3">
      <c r="I67" s="13" t="s">
        <v>1517</v>
      </c>
      <c r="J67" s="20">
        <v>0.28299319727891159</v>
      </c>
      <c r="Q67" s="13" t="s">
        <v>1517</v>
      </c>
      <c r="R67" s="20">
        <v>0.16122448979591836</v>
      </c>
    </row>
    <row r="68" spans="1:23" x14ac:dyDescent="0.3">
      <c r="A68" s="2" t="s">
        <v>1516</v>
      </c>
      <c r="B68" t="s">
        <v>1558</v>
      </c>
      <c r="I68" s="9"/>
      <c r="J68" s="9"/>
      <c r="K68" s="9"/>
      <c r="L68" s="9"/>
      <c r="M68" s="9"/>
      <c r="Q68" s="9"/>
      <c r="R68" s="9"/>
      <c r="S68" s="9"/>
      <c r="T68" s="9"/>
      <c r="U68" s="9"/>
      <c r="V68" s="9"/>
      <c r="W68" s="9"/>
    </row>
    <row r="69" spans="1:23" x14ac:dyDescent="0.3">
      <c r="A69" s="13" t="s">
        <v>1542</v>
      </c>
      <c r="B69" s="4">
        <v>215</v>
      </c>
    </row>
    <row r="70" spans="1:23" x14ac:dyDescent="0.3">
      <c r="A70" s="13" t="s">
        <v>1545</v>
      </c>
      <c r="B70" s="4">
        <v>561</v>
      </c>
      <c r="I70" s="2" t="s">
        <v>1516</v>
      </c>
      <c r="J70" t="s">
        <v>1557</v>
      </c>
      <c r="L70" t="s">
        <v>1516</v>
      </c>
      <c r="M70" t="s">
        <v>1531</v>
      </c>
      <c r="Q70" s="2" t="s">
        <v>1516</v>
      </c>
      <c r="R70" t="s">
        <v>1505</v>
      </c>
    </row>
    <row r="71" spans="1:23" x14ac:dyDescent="0.3">
      <c r="A71" s="13" t="s">
        <v>1546</v>
      </c>
      <c r="B71" s="4">
        <v>448</v>
      </c>
      <c r="I71" s="13" t="s">
        <v>1523</v>
      </c>
      <c r="J71" s="4">
        <v>131</v>
      </c>
      <c r="L71" t="s">
        <v>1523</v>
      </c>
      <c r="M71">
        <f>GETPIVOTDATA("[Measures].[Count of EmployeeNumber 2]",$I$70,"[Dim JobRole].[JobRole]","[Dim JobRole].[JobRole].&amp;[Healthcare Representative]")</f>
        <v>131</v>
      </c>
      <c r="Q71" s="13">
        <v>0</v>
      </c>
      <c r="R71" s="20">
        <v>0.24405705229793978</v>
      </c>
    </row>
    <row r="72" spans="1:23" x14ac:dyDescent="0.3">
      <c r="A72" s="13" t="s">
        <v>1549</v>
      </c>
      <c r="B72" s="4">
        <v>246</v>
      </c>
      <c r="I72" s="13" t="s">
        <v>1520</v>
      </c>
      <c r="J72" s="4">
        <v>52</v>
      </c>
      <c r="L72" t="s">
        <v>1520</v>
      </c>
      <c r="M72">
        <f>GETPIVOTDATA("[Measures].[Count of EmployeeNumber 2]",$I$70,"[Dim JobRole].[JobRole]","[Dim JobRole].[JobRole].&amp;[Human Resources]")</f>
        <v>52</v>
      </c>
      <c r="Q72" s="13">
        <v>1</v>
      </c>
      <c r="R72" s="20">
        <v>9.3959731543624164E-2</v>
      </c>
    </row>
    <row r="73" spans="1:23" x14ac:dyDescent="0.3">
      <c r="A73" s="13" t="s">
        <v>1517</v>
      </c>
      <c r="B73" s="4">
        <v>1470</v>
      </c>
      <c r="I73" s="13" t="s">
        <v>1524</v>
      </c>
      <c r="J73" s="4">
        <v>259</v>
      </c>
      <c r="L73" t="s">
        <v>1524</v>
      </c>
      <c r="M73">
        <f>GETPIVOTDATA("[Measures].[Count of EmployeeNumber 2]",$I$70,"[Dim JobRole].[JobRole]","[Dim JobRole].[JobRole].&amp;[Laboratory Technician]")</f>
        <v>259</v>
      </c>
      <c r="Q73" s="13">
        <v>2</v>
      </c>
      <c r="R73" s="20">
        <v>7.5949367088607597E-2</v>
      </c>
    </row>
    <row r="74" spans="1:23" x14ac:dyDescent="0.3">
      <c r="I74" s="13" t="s">
        <v>1525</v>
      </c>
      <c r="J74" s="4">
        <v>102</v>
      </c>
      <c r="L74" t="s">
        <v>1525</v>
      </c>
      <c r="M74">
        <f>GETPIVOTDATA("[Measures].[Count of EmployeeNumber 2]",$I$70,"[Dim JobRole].[JobRole]","[Dim JobRole].[JobRole].&amp;[Manager]")</f>
        <v>102</v>
      </c>
      <c r="Q74" s="13">
        <v>3</v>
      </c>
      <c r="R74" s="20">
        <v>0.17647058823529413</v>
      </c>
    </row>
    <row r="75" spans="1:23" x14ac:dyDescent="0.3">
      <c r="I75" s="13" t="s">
        <v>1526</v>
      </c>
      <c r="J75" s="4">
        <v>145</v>
      </c>
      <c r="L75" t="s">
        <v>1526</v>
      </c>
      <c r="M75">
        <f>GETPIVOTDATA("[Measures].[Count of EmployeeNumber 2]",$I$70,"[Dim JobRole].[JobRole]","[Dim JobRole].[JobRole].&amp;[Manufacturing Director]")</f>
        <v>145</v>
      </c>
      <c r="Q75" s="13" t="s">
        <v>1517</v>
      </c>
      <c r="R75" s="20">
        <v>0.16122448979591836</v>
      </c>
    </row>
    <row r="76" spans="1:23" x14ac:dyDescent="0.3">
      <c r="I76" s="13" t="s">
        <v>1527</v>
      </c>
      <c r="J76" s="4">
        <v>80</v>
      </c>
      <c r="L76" t="s">
        <v>1527</v>
      </c>
      <c r="M76">
        <f>GETPIVOTDATA("[Measures].[Count of EmployeeNumber 2]",$I$70,"[Dim JobRole].[JobRole]","[Dim JobRole].[JobRole].&amp;[Research Director]")</f>
        <v>80</v>
      </c>
    </row>
    <row r="77" spans="1:23" x14ac:dyDescent="0.3">
      <c r="I77" s="13" t="s">
        <v>1528</v>
      </c>
      <c r="J77" s="4">
        <v>292</v>
      </c>
      <c r="L77" t="s">
        <v>1528</v>
      </c>
      <c r="M77">
        <f>GETPIVOTDATA("[Measures].[Count of EmployeeNumber 2]",$I$70,"[Dim JobRole].[JobRole]","[Dim JobRole].[JobRole].&amp;[Research Scientist]")</f>
        <v>292</v>
      </c>
    </row>
    <row r="78" spans="1:23" x14ac:dyDescent="0.3">
      <c r="I78" s="13" t="s">
        <v>1529</v>
      </c>
      <c r="J78" s="4">
        <v>326</v>
      </c>
      <c r="L78" t="s">
        <v>1529</v>
      </c>
      <c r="M78">
        <f>GETPIVOTDATA("[Measures].[Count of EmployeeNumber 2]",$I$70,"[Dim JobRole].[JobRole]","[Dim JobRole].[JobRole].&amp;[Sales Executive]")</f>
        <v>326</v>
      </c>
    </row>
    <row r="79" spans="1:23" x14ac:dyDescent="0.3">
      <c r="I79" s="13" t="s">
        <v>1530</v>
      </c>
      <c r="J79" s="4">
        <v>83</v>
      </c>
      <c r="L79" t="s">
        <v>1530</v>
      </c>
      <c r="M79">
        <f>GETPIVOTDATA("[Measures].[Count of EmployeeNumber 2]",$I$70,"[Dim JobRole].[JobRole]","[Dim JobRole].[JobRole].&amp;[Sales Representative]")</f>
        <v>83</v>
      </c>
    </row>
    <row r="80" spans="1:23" x14ac:dyDescent="0.3">
      <c r="I80" s="13" t="s">
        <v>1517</v>
      </c>
      <c r="J80" s="4">
        <v>1470</v>
      </c>
      <c r="L80" t="s">
        <v>1517</v>
      </c>
      <c r="M80">
        <v>1470</v>
      </c>
    </row>
    <row r="81" spans="9:13" x14ac:dyDescent="0.3">
      <c r="I81" s="9"/>
      <c r="J81" s="9"/>
      <c r="K81" s="9"/>
      <c r="L81" s="9"/>
      <c r="M81" s="9"/>
    </row>
    <row r="82" spans="9:13" x14ac:dyDescent="0.3">
      <c r="I82" s="21" t="s">
        <v>1516</v>
      </c>
      <c r="J82" t="s">
        <v>1532</v>
      </c>
    </row>
    <row r="83" spans="9:13" x14ac:dyDescent="0.3">
      <c r="I83" s="13" t="s">
        <v>1527</v>
      </c>
      <c r="J83" s="3">
        <v>3.1</v>
      </c>
    </row>
    <row r="84" spans="9:13" x14ac:dyDescent="0.3">
      <c r="I84" s="13" t="s">
        <v>1529</v>
      </c>
      <c r="J84" s="3">
        <v>3.1257668711656441</v>
      </c>
    </row>
    <row r="85" spans="9:13" x14ac:dyDescent="0.3">
      <c r="I85" s="13" t="s">
        <v>1520</v>
      </c>
      <c r="J85" s="3">
        <v>3.1346153846153846</v>
      </c>
    </row>
    <row r="86" spans="9:13" x14ac:dyDescent="0.3">
      <c r="I86" s="13" t="s">
        <v>1530</v>
      </c>
      <c r="J86" s="3">
        <v>3.1445783132530121</v>
      </c>
    </row>
    <row r="87" spans="9:13" x14ac:dyDescent="0.3">
      <c r="I87" s="13" t="s">
        <v>1523</v>
      </c>
      <c r="J87" s="3">
        <v>3.1526717557251906</v>
      </c>
    </row>
    <row r="88" spans="9:13" x14ac:dyDescent="0.3">
      <c r="I88" s="13" t="s">
        <v>1524</v>
      </c>
      <c r="J88" s="3">
        <v>3.1621621621621623</v>
      </c>
    </row>
    <row r="89" spans="9:13" x14ac:dyDescent="0.3">
      <c r="I89" s="13" t="s">
        <v>1528</v>
      </c>
      <c r="J89" s="3">
        <v>3.1678082191780823</v>
      </c>
    </row>
    <row r="90" spans="9:13" x14ac:dyDescent="0.3">
      <c r="I90" s="13" t="s">
        <v>1526</v>
      </c>
      <c r="J90" s="3">
        <v>3.1862068965517243</v>
      </c>
    </row>
    <row r="91" spans="9:13" x14ac:dyDescent="0.3">
      <c r="I91" s="13" t="s">
        <v>1525</v>
      </c>
      <c r="J91" s="3">
        <v>3.1960784313725492</v>
      </c>
    </row>
    <row r="92" spans="9:13" x14ac:dyDescent="0.3">
      <c r="I92" s="13" t="s">
        <v>1517</v>
      </c>
      <c r="J92" s="3">
        <v>3.1537414965986397</v>
      </c>
    </row>
  </sheetData>
  <mergeCells count="3">
    <mergeCell ref="A1:C2"/>
    <mergeCell ref="I1:K2"/>
    <mergeCell ref="Q1:S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03A8-206A-40AB-A3A9-D71DB7DE8C88}">
  <sheetPr>
    <tabColor theme="3" tint="9.9978637043366805E-2"/>
  </sheetPr>
  <dimension ref="A1"/>
  <sheetViews>
    <sheetView showGridLines="0" zoomScale="90" zoomScaleNormal="90" workbookViewId="0">
      <selection activeCell="E4" sqref="E4"/>
    </sheetView>
  </sheetViews>
  <sheetFormatPr defaultRowHeight="14.4" x14ac:dyDescent="0.3"/>
  <cols>
    <col min="2" max="2"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452E-2022-4D6D-8D89-FEF4BF98146B}">
  <sheetPr>
    <tabColor theme="3" tint="9.9978637043366805E-2"/>
  </sheetPr>
  <dimension ref="A1"/>
  <sheetViews>
    <sheetView showGridLines="0" zoomScale="90" zoomScaleNormal="90" workbookViewId="0">
      <selection activeCell="Y2" sqref="Y2"/>
    </sheetView>
  </sheetViews>
  <sheetFormatPr defaultRowHeight="14.4" x14ac:dyDescent="0.3"/>
  <cols>
    <col min="2" max="2"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2A8A-950D-4C5F-B3E2-D299FB597147}">
  <sheetPr>
    <tabColor theme="3" tint="9.9978637043366805E-2"/>
  </sheetPr>
  <dimension ref="A1"/>
  <sheetViews>
    <sheetView showGridLines="0" tabSelected="1" zoomScale="90" zoomScaleNormal="90" workbookViewId="0">
      <selection activeCell="G3" sqref="G3"/>
    </sheetView>
  </sheetViews>
  <sheetFormatPr defaultRowHeight="14.4" x14ac:dyDescent="0.3"/>
  <cols>
    <col min="2" max="2"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4B1BE-673F-4019-8008-882FBB9A757D}">
  <sheetPr>
    <tabColor theme="3" tint="9.9978637043366805E-2"/>
  </sheetPr>
  <dimension ref="A1"/>
  <sheetViews>
    <sheetView showGridLines="0" zoomScale="90" zoomScaleNormal="90" workbookViewId="0">
      <selection activeCell="Z15" sqref="Z15"/>
    </sheetView>
  </sheetViews>
  <sheetFormatPr defaultRowHeight="14.4" x14ac:dyDescent="0.3"/>
  <cols>
    <col min="2" max="2" width="8.88671875" customWidth="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Props1.xml><?xml version="1.0" encoding="utf-8"?>
<ds:datastoreItem xmlns:ds="http://schemas.openxmlformats.org/officeDocument/2006/customXml" ds:itemID="{239B00DD-1B2A-40A9-A77E-61C75ED7CE5D}">
  <ds:schemaRefs/>
</ds:datastoreItem>
</file>

<file path=customXml/itemProps2.xml><?xml version="1.0" encoding="utf-8"?>
<ds:datastoreItem xmlns:ds="http://schemas.openxmlformats.org/officeDocument/2006/customXml" ds:itemID="{8DB1FFDD-C74D-4419-8C61-82F1912D66AE}">
  <ds:schemaRefs/>
</ds:datastoreItem>
</file>

<file path=customXml/itemProps3.xml><?xml version="1.0" encoding="utf-8"?>
<ds:datastoreItem xmlns:ds="http://schemas.openxmlformats.org/officeDocument/2006/customXml" ds:itemID="{4AC5BA77-640B-498E-BEC9-F886FDDB375D}">
  <ds:schemaRefs/>
</ds:datastoreItem>
</file>

<file path=customXml/itemProps4.xml><?xml version="1.0" encoding="utf-8"?>
<ds:datastoreItem xmlns:ds="http://schemas.openxmlformats.org/officeDocument/2006/customXml" ds:itemID="{3C78BF7E-AA62-48A7-A2DB-542896165F81}">
  <ds:schemaRefs/>
</ds:datastoreItem>
</file>

<file path=customXml/itemProps5.xml><?xml version="1.0" encoding="utf-8"?>
<ds:datastoreItem xmlns:ds="http://schemas.openxmlformats.org/officeDocument/2006/customXml" ds:itemID="{4A2633E9-A1E9-4CFD-9072-3A7050556EC7}">
  <ds:schemaRefs/>
</ds:datastoreItem>
</file>

<file path=customXml/itemProps6.xml><?xml version="1.0" encoding="utf-8"?>
<ds:datastoreItem xmlns:ds="http://schemas.openxmlformats.org/officeDocument/2006/customXml" ds:itemID="{9A87354A-B2D4-4B6F-8CE1-D97EF928D180}">
  <ds:schemaRefs/>
</ds:datastoreItem>
</file>

<file path=customXml/itemProps7.xml><?xml version="1.0" encoding="utf-8"?>
<ds:datastoreItem xmlns:ds="http://schemas.openxmlformats.org/officeDocument/2006/customXml" ds:itemID="{A87FE468-CCEF-4FB0-9408-5E7E8EAEB8B3}">
  <ds:schemaRefs/>
</ds:datastoreItem>
</file>

<file path=customXml/itemProps8.xml><?xml version="1.0" encoding="utf-8"?>
<ds:datastoreItem xmlns:ds="http://schemas.openxmlformats.org/officeDocument/2006/customXml" ds:itemID="{516A1D51-449F-41FA-AB92-E1068D1090B5}">
  <ds:schemaRefs/>
</ds:datastoreItem>
</file>

<file path=customXml/itemProps9.xml><?xml version="1.0" encoding="utf-8"?>
<ds:datastoreItem xmlns:ds="http://schemas.openxmlformats.org/officeDocument/2006/customXml" ds:itemID="{A1E53675-2013-4644-951A-011AE9ADB269}">
  <ds:schemaRefs/>
</ds:datastoreItem>
</file>

<file path=customXml/itemProps10.xml><?xml version="1.0" encoding="utf-8"?>
<ds:datastoreItem xmlns:ds="http://schemas.openxmlformats.org/officeDocument/2006/customXml" ds:itemID="{B94286AC-B7B3-41EC-8956-D4C09E71B136}">
  <ds:schemaRefs/>
</ds:datastoreItem>
</file>

<file path=customXml/itemProps11.xml><?xml version="1.0" encoding="utf-8"?>
<ds:datastoreItem xmlns:ds="http://schemas.openxmlformats.org/officeDocument/2006/customXml" ds:itemID="{3991497E-6AD1-4911-9CB4-26C7A71FAAFC}">
  <ds:schemaRefs>
    <ds:schemaRef ds:uri="http://schemas.microsoft.com/DataMashup"/>
  </ds:schemaRefs>
</ds:datastoreItem>
</file>

<file path=customXml/itemProps12.xml><?xml version="1.0" encoding="utf-8"?>
<ds:datastoreItem xmlns:ds="http://schemas.openxmlformats.org/officeDocument/2006/customXml" ds:itemID="{94E22F86-8226-411A-A1CF-EDFB7B4C9C04}">
  <ds:schemaRefs/>
</ds:datastoreItem>
</file>

<file path=customXml/itemProps13.xml><?xml version="1.0" encoding="utf-8"?>
<ds:datastoreItem xmlns:ds="http://schemas.openxmlformats.org/officeDocument/2006/customXml" ds:itemID="{6553548E-F64A-472B-983B-359355D8AA95}">
  <ds:schemaRefs/>
</ds:datastoreItem>
</file>

<file path=customXml/itemProps14.xml><?xml version="1.0" encoding="utf-8"?>
<ds:datastoreItem xmlns:ds="http://schemas.openxmlformats.org/officeDocument/2006/customXml" ds:itemID="{A9F24C58-6029-41F1-B714-4C95E32CAFC8}">
  <ds:schemaRefs/>
</ds:datastoreItem>
</file>

<file path=customXml/itemProps15.xml><?xml version="1.0" encoding="utf-8"?>
<ds:datastoreItem xmlns:ds="http://schemas.openxmlformats.org/officeDocument/2006/customXml" ds:itemID="{E8A2167B-60AF-4E7D-B064-1821439FF20D}">
  <ds:schemaRefs/>
</ds:datastoreItem>
</file>

<file path=customXml/itemProps16.xml><?xml version="1.0" encoding="utf-8"?>
<ds:datastoreItem xmlns:ds="http://schemas.openxmlformats.org/officeDocument/2006/customXml" ds:itemID="{095BC599-2BC8-4E7E-B591-342690B76029}">
  <ds:schemaRefs/>
</ds:datastoreItem>
</file>

<file path=customXml/itemProps17.xml><?xml version="1.0" encoding="utf-8"?>
<ds:datastoreItem xmlns:ds="http://schemas.openxmlformats.org/officeDocument/2006/customXml" ds:itemID="{E55308BB-68D0-4F30-A269-FC7BC1BB1826}">
  <ds:schemaRefs/>
</ds:datastoreItem>
</file>

<file path=customXml/itemProps18.xml><?xml version="1.0" encoding="utf-8"?>
<ds:datastoreItem xmlns:ds="http://schemas.openxmlformats.org/officeDocument/2006/customXml" ds:itemID="{841745A2-CDE7-49EB-910E-CBC350F8A38D}">
  <ds:schemaRefs/>
</ds:datastoreItem>
</file>

<file path=customXml/itemProps19.xml><?xml version="1.0" encoding="utf-8"?>
<ds:datastoreItem xmlns:ds="http://schemas.openxmlformats.org/officeDocument/2006/customXml" ds:itemID="{CEFE44B3-9916-4727-8D2A-EE918B7441EF}">
  <ds:schemaRefs/>
</ds:datastoreItem>
</file>

<file path=customXml/itemProps20.xml><?xml version="1.0" encoding="utf-8"?>
<ds:datastoreItem xmlns:ds="http://schemas.openxmlformats.org/officeDocument/2006/customXml" ds:itemID="{5DAE7A6B-748C-4FD0-86AF-684539CA9300}">
  <ds:schemaRefs/>
</ds:datastoreItem>
</file>

<file path=customXml/itemProps21.xml><?xml version="1.0" encoding="utf-8"?>
<ds:datastoreItem xmlns:ds="http://schemas.openxmlformats.org/officeDocument/2006/customXml" ds:itemID="{6F06C780-5817-4AD7-878C-7A3DECE76A1D}">
  <ds:schemaRefs/>
</ds:datastoreItem>
</file>

<file path=customXml/itemProps22.xml><?xml version="1.0" encoding="utf-8"?>
<ds:datastoreItem xmlns:ds="http://schemas.openxmlformats.org/officeDocument/2006/customXml" ds:itemID="{C7D8D1B1-96D2-465D-BCB7-5E9F668C1BC7}">
  <ds:schemaRefs/>
</ds:datastoreItem>
</file>

<file path=customXml/itemProps23.xml><?xml version="1.0" encoding="utf-8"?>
<ds:datastoreItem xmlns:ds="http://schemas.openxmlformats.org/officeDocument/2006/customXml" ds:itemID="{C67D341E-A43A-441A-B541-FD3C4F12E393}">
  <ds:schemaRefs/>
</ds:datastoreItem>
</file>

<file path=customXml/itemProps24.xml><?xml version="1.0" encoding="utf-8"?>
<ds:datastoreItem xmlns:ds="http://schemas.openxmlformats.org/officeDocument/2006/customXml" ds:itemID="{D182A45B-587B-4A36-829B-D4A95FECAE32}">
  <ds:schemaRefs/>
</ds:datastoreItem>
</file>

<file path=customXml/itemProps25.xml><?xml version="1.0" encoding="utf-8"?>
<ds:datastoreItem xmlns:ds="http://schemas.openxmlformats.org/officeDocument/2006/customXml" ds:itemID="{45346ACC-8E2C-421D-8DF0-EFA775F6B87D}">
  <ds:schemaRefs/>
</ds:datastoreItem>
</file>

<file path=customXml/itemProps26.xml><?xml version="1.0" encoding="utf-8"?>
<ds:datastoreItem xmlns:ds="http://schemas.openxmlformats.org/officeDocument/2006/customXml" ds:itemID="{1E9EAA01-8AC7-4974-8FE8-34E31A0C281A}">
  <ds:schemaRefs/>
</ds:datastoreItem>
</file>

<file path=customXml/itemProps27.xml><?xml version="1.0" encoding="utf-8"?>
<ds:datastoreItem xmlns:ds="http://schemas.openxmlformats.org/officeDocument/2006/customXml" ds:itemID="{62CB1EFC-2507-425F-A110-B01EA7A4F531}">
  <ds:schemaRefs/>
</ds:datastoreItem>
</file>

<file path=customXml/itemProps28.xml><?xml version="1.0" encoding="utf-8"?>
<ds:datastoreItem xmlns:ds="http://schemas.openxmlformats.org/officeDocument/2006/customXml" ds:itemID="{F31B9372-A3E4-44E2-9241-013051E2A832}">
  <ds:schemaRefs/>
</ds:datastoreItem>
</file>

<file path=customXml/itemProps29.xml><?xml version="1.0" encoding="utf-8"?>
<ds:datastoreItem xmlns:ds="http://schemas.openxmlformats.org/officeDocument/2006/customXml" ds:itemID="{C5FD4CBF-CDB0-4C0D-933E-8FBF915DB968}">
  <ds:schemaRefs/>
</ds:datastoreItem>
</file>

<file path=customXml/itemProps30.xml><?xml version="1.0" encoding="utf-8"?>
<ds:datastoreItem xmlns:ds="http://schemas.openxmlformats.org/officeDocument/2006/customXml" ds:itemID="{6AD9C8C7-06EC-46ED-A9F1-9B145306063E}">
  <ds:schemaRefs/>
</ds:datastoreItem>
</file>

<file path=customXml/itemProps31.xml><?xml version="1.0" encoding="utf-8"?>
<ds:datastoreItem xmlns:ds="http://schemas.openxmlformats.org/officeDocument/2006/customXml" ds:itemID="{BCD89DA6-9F20-40CB-A91A-E8FCFB2014DA}">
  <ds:schemaRefs/>
</ds:datastoreItem>
</file>

<file path=customXml/itemProps32.xml><?xml version="1.0" encoding="utf-8"?>
<ds:datastoreItem xmlns:ds="http://schemas.openxmlformats.org/officeDocument/2006/customXml" ds:itemID="{88117EB6-9E56-4BB1-B3A8-BC76AC0F5976}">
  <ds:schemaRefs/>
</ds:datastoreItem>
</file>

<file path=customXml/itemProps33.xml><?xml version="1.0" encoding="utf-8"?>
<ds:datastoreItem xmlns:ds="http://schemas.openxmlformats.org/officeDocument/2006/customXml" ds:itemID="{9AB0210F-3494-488D-BE3A-A31D1397E86E}">
  <ds:schemaRefs/>
</ds:datastoreItem>
</file>

<file path=customXml/itemProps34.xml><?xml version="1.0" encoding="utf-8"?>
<ds:datastoreItem xmlns:ds="http://schemas.openxmlformats.org/officeDocument/2006/customXml" ds:itemID="{3FA9E6BA-34B7-48D4-8FE3-1408189B8BAC}">
  <ds:schemaRefs/>
</ds:datastoreItem>
</file>

<file path=customXml/itemProps35.xml><?xml version="1.0" encoding="utf-8"?>
<ds:datastoreItem xmlns:ds="http://schemas.openxmlformats.org/officeDocument/2006/customXml" ds:itemID="{B176505B-A805-4715-9279-CE63518DF301}">
  <ds:schemaRefs/>
</ds:datastoreItem>
</file>

<file path=customXml/itemProps36.xml><?xml version="1.0" encoding="utf-8"?>
<ds:datastoreItem xmlns:ds="http://schemas.openxmlformats.org/officeDocument/2006/customXml" ds:itemID="{697A1410-655F-47E4-85FC-CA34E03588AB}">
  <ds:schemaRefs/>
</ds:datastoreItem>
</file>

<file path=customXml/itemProps37.xml><?xml version="1.0" encoding="utf-8"?>
<ds:datastoreItem xmlns:ds="http://schemas.openxmlformats.org/officeDocument/2006/customXml" ds:itemID="{8594DBE2-15D7-4D01-B3CE-D08F4FBE05E3}">
  <ds:schemaRefs/>
</ds:datastoreItem>
</file>

<file path=customXml/itemProps38.xml><?xml version="1.0" encoding="utf-8"?>
<ds:datastoreItem xmlns:ds="http://schemas.openxmlformats.org/officeDocument/2006/customXml" ds:itemID="{68F46131-6BB7-4914-8176-28FCA3FC1F9F}">
  <ds:schemaRefs/>
</ds:datastoreItem>
</file>

<file path=customXml/itemProps39.xml><?xml version="1.0" encoding="utf-8"?>
<ds:datastoreItem xmlns:ds="http://schemas.openxmlformats.org/officeDocument/2006/customXml" ds:itemID="{01809DE9-4540-41DB-B923-519281AEA987}">
  <ds:schemaRefs/>
</ds:datastoreItem>
</file>

<file path=customXml/itemProps40.xml><?xml version="1.0" encoding="utf-8"?>
<ds:datastoreItem xmlns:ds="http://schemas.openxmlformats.org/officeDocument/2006/customXml" ds:itemID="{04FFE6FC-77F6-4A42-886F-51508406BDB2}">
  <ds:schemaRefs/>
</ds:datastoreItem>
</file>

<file path=customXml/itemProps41.xml><?xml version="1.0" encoding="utf-8"?>
<ds:datastoreItem xmlns:ds="http://schemas.openxmlformats.org/officeDocument/2006/customXml" ds:itemID="{331E4B3E-E429-4EB8-8A28-A48B2A560EF4}">
  <ds:schemaRefs/>
</ds:datastoreItem>
</file>

<file path=customXml/itemProps42.xml><?xml version="1.0" encoding="utf-8"?>
<ds:datastoreItem xmlns:ds="http://schemas.openxmlformats.org/officeDocument/2006/customXml" ds:itemID="{499E00F6-E0BE-421E-9F50-9A986EDDCD8B}">
  <ds:schemaRefs/>
</ds:datastoreItem>
</file>

<file path=customXml/itemProps43.xml><?xml version="1.0" encoding="utf-8"?>
<ds:datastoreItem xmlns:ds="http://schemas.openxmlformats.org/officeDocument/2006/customXml" ds:itemID="{4F0BCD41-7334-4135-8A11-BD84849278C6}">
  <ds:schemaRefs/>
</ds:datastoreItem>
</file>

<file path=customXml/itemProps44.xml><?xml version="1.0" encoding="utf-8"?>
<ds:datastoreItem xmlns:ds="http://schemas.openxmlformats.org/officeDocument/2006/customXml" ds:itemID="{9C7A1183-2056-4F1D-91FB-32326E9763E5}">
  <ds:schemaRefs/>
</ds:datastoreItem>
</file>

<file path=customXml/itemProps45.xml><?xml version="1.0" encoding="utf-8"?>
<ds:datastoreItem xmlns:ds="http://schemas.openxmlformats.org/officeDocument/2006/customXml" ds:itemID="{EDB205E5-7F91-45CE-A821-1C0CA2DD9E49}">
  <ds:schemaRefs/>
</ds:datastoreItem>
</file>

<file path=customXml/itemProps46.xml><?xml version="1.0" encoding="utf-8"?>
<ds:datastoreItem xmlns:ds="http://schemas.openxmlformats.org/officeDocument/2006/customXml" ds:itemID="{F43B47F4-E640-400A-A27E-5A7E24B824D1}">
  <ds:schemaRefs/>
</ds:datastoreItem>
</file>

<file path=customXml/itemProps47.xml><?xml version="1.0" encoding="utf-8"?>
<ds:datastoreItem xmlns:ds="http://schemas.openxmlformats.org/officeDocument/2006/customXml" ds:itemID="{4DD51FF7-E6B3-45EF-8496-282578E9B067}">
  <ds:schemaRefs/>
</ds:datastoreItem>
</file>

<file path=customXml/itemProps48.xml><?xml version="1.0" encoding="utf-8"?>
<ds:datastoreItem xmlns:ds="http://schemas.openxmlformats.org/officeDocument/2006/customXml" ds:itemID="{1C13CB75-D181-466A-8CFB-BD52F9090022}">
  <ds:schemaRefs/>
</ds:datastoreItem>
</file>

<file path=customXml/itemProps49.xml><?xml version="1.0" encoding="utf-8"?>
<ds:datastoreItem xmlns:ds="http://schemas.openxmlformats.org/officeDocument/2006/customXml" ds:itemID="{B92515A7-CB69-4377-8DCA-2B1DB723AF45}">
  <ds:schemaRefs/>
</ds:datastoreItem>
</file>

<file path=customXml/itemProps50.xml><?xml version="1.0" encoding="utf-8"?>
<ds:datastoreItem xmlns:ds="http://schemas.openxmlformats.org/officeDocument/2006/customXml" ds:itemID="{C3D2C0DC-C0E3-43C9-8EE4-A8A279C39868}">
  <ds:schemaRefs/>
</ds:datastoreItem>
</file>

<file path=customXml/itemProps51.xml><?xml version="1.0" encoding="utf-8"?>
<ds:datastoreItem xmlns:ds="http://schemas.openxmlformats.org/officeDocument/2006/customXml" ds:itemID="{B531C574-4131-4517-B4E9-3D84E1088F67}">
  <ds:schemaRefs/>
</ds:datastoreItem>
</file>

<file path=customXml/itemProps52.xml><?xml version="1.0" encoding="utf-8"?>
<ds:datastoreItem xmlns:ds="http://schemas.openxmlformats.org/officeDocument/2006/customXml" ds:itemID="{3C494415-29D7-4961-9922-85E0BDDB3DB2}">
  <ds:schemaRefs/>
</ds:datastoreItem>
</file>

<file path=customXml/itemProps53.xml><?xml version="1.0" encoding="utf-8"?>
<ds:datastoreItem xmlns:ds="http://schemas.openxmlformats.org/officeDocument/2006/customXml" ds:itemID="{505F0BB1-FA0C-4A0D-AC62-9CDB467EC133}">
  <ds:schemaRefs/>
</ds:datastoreItem>
</file>

<file path=customXml/itemProps54.xml><?xml version="1.0" encoding="utf-8"?>
<ds:datastoreItem xmlns:ds="http://schemas.openxmlformats.org/officeDocument/2006/customXml" ds:itemID="{C22349A1-D766-44B4-B5BA-91D8F7056436}">
  <ds:schemaRefs/>
</ds:datastoreItem>
</file>

<file path=customXml/itemProps55.xml><?xml version="1.0" encoding="utf-8"?>
<ds:datastoreItem xmlns:ds="http://schemas.openxmlformats.org/officeDocument/2006/customXml" ds:itemID="{E188607A-C874-4F05-A0E5-CC2935EDE550}">
  <ds:schemaRefs/>
</ds:datastoreItem>
</file>

<file path=customXml/itemProps56.xml><?xml version="1.0" encoding="utf-8"?>
<ds:datastoreItem xmlns:ds="http://schemas.openxmlformats.org/officeDocument/2006/customXml" ds:itemID="{9E6784B1-0AF6-4248-97E7-2519D8F48014}">
  <ds:schemaRefs/>
</ds:datastoreItem>
</file>

<file path=customXml/itemProps57.xml><?xml version="1.0" encoding="utf-8"?>
<ds:datastoreItem xmlns:ds="http://schemas.openxmlformats.org/officeDocument/2006/customXml" ds:itemID="{4175B20D-686E-48D8-A150-8005BDD49A93}">
  <ds:schemaRefs/>
</ds:datastoreItem>
</file>

<file path=customXml/itemProps58.xml><?xml version="1.0" encoding="utf-8"?>
<ds:datastoreItem xmlns:ds="http://schemas.openxmlformats.org/officeDocument/2006/customXml" ds:itemID="{A49C191B-C9B0-42A1-9E9B-39929D1FB0D5}">
  <ds:schemaRefs/>
</ds:datastoreItem>
</file>

<file path=customXml/itemProps59.xml><?xml version="1.0" encoding="utf-8"?>
<ds:datastoreItem xmlns:ds="http://schemas.openxmlformats.org/officeDocument/2006/customXml" ds:itemID="{3C1A29CE-9AFF-4513-9A48-4EC8A9EAC64A}">
  <ds:schemaRefs/>
</ds:datastoreItem>
</file>

<file path=customXml/itemProps60.xml><?xml version="1.0" encoding="utf-8"?>
<ds:datastoreItem xmlns:ds="http://schemas.openxmlformats.org/officeDocument/2006/customXml" ds:itemID="{2CCF6990-43A9-4D6E-9102-38133CB00C29}">
  <ds:schemaRefs/>
</ds:datastoreItem>
</file>

<file path=customXml/itemProps61.xml><?xml version="1.0" encoding="utf-8"?>
<ds:datastoreItem xmlns:ds="http://schemas.openxmlformats.org/officeDocument/2006/customXml" ds:itemID="{DC5F8BFC-7560-415B-BC60-721D1D5F9734}">
  <ds:schemaRefs/>
</ds:datastoreItem>
</file>

<file path=customXml/itemProps62.xml><?xml version="1.0" encoding="utf-8"?>
<ds:datastoreItem xmlns:ds="http://schemas.openxmlformats.org/officeDocument/2006/customXml" ds:itemID="{B2EBD875-895D-4D68-9AC5-C6D6D8985AD9}">
  <ds:schemaRefs/>
</ds:datastoreItem>
</file>

<file path=customXml/itemProps63.xml><?xml version="1.0" encoding="utf-8"?>
<ds:datastoreItem xmlns:ds="http://schemas.openxmlformats.org/officeDocument/2006/customXml" ds:itemID="{5E3DE146-F272-4474-A4CE-A7D390C78A46}">
  <ds:schemaRefs/>
</ds:datastoreItem>
</file>

<file path=customXml/itemProps64.xml><?xml version="1.0" encoding="utf-8"?>
<ds:datastoreItem xmlns:ds="http://schemas.openxmlformats.org/officeDocument/2006/customXml" ds:itemID="{067762C7-14C6-4F2F-B690-B327E6C2B194}">
  <ds:schemaRefs/>
</ds:datastoreItem>
</file>

<file path=customXml/itemProps65.xml><?xml version="1.0" encoding="utf-8"?>
<ds:datastoreItem xmlns:ds="http://schemas.openxmlformats.org/officeDocument/2006/customXml" ds:itemID="{EFC2882B-BFC1-418C-8E57-35CC2D3707C4}">
  <ds:schemaRefs/>
</ds:datastoreItem>
</file>

<file path=customXml/itemProps66.xml><?xml version="1.0" encoding="utf-8"?>
<ds:datastoreItem xmlns:ds="http://schemas.openxmlformats.org/officeDocument/2006/customXml" ds:itemID="{4B3BE063-BB29-448A-BC25-D490DF19E4F5}">
  <ds:schemaRefs/>
</ds:datastoreItem>
</file>

<file path=customXml/itemProps67.xml><?xml version="1.0" encoding="utf-8"?>
<ds:datastoreItem xmlns:ds="http://schemas.openxmlformats.org/officeDocument/2006/customXml" ds:itemID="{9131EBAF-0852-40F5-8C54-2026BA78D1DC}">
  <ds:schemaRefs/>
</ds:datastoreItem>
</file>

<file path=customXml/itemProps68.xml><?xml version="1.0" encoding="utf-8"?>
<ds:datastoreItem xmlns:ds="http://schemas.openxmlformats.org/officeDocument/2006/customXml" ds:itemID="{4B7A2F66-17EE-4F8C-B970-91007D7811D1}">
  <ds:schemaRefs/>
</ds:datastoreItem>
</file>

<file path=customXml/itemProps69.xml><?xml version="1.0" encoding="utf-8"?>
<ds:datastoreItem xmlns:ds="http://schemas.openxmlformats.org/officeDocument/2006/customXml" ds:itemID="{388E529E-EA49-46F8-9401-FEBF58564CAE}">
  <ds:schemaRefs/>
</ds:datastoreItem>
</file>

<file path=customXml/itemProps70.xml><?xml version="1.0" encoding="utf-8"?>
<ds:datastoreItem xmlns:ds="http://schemas.openxmlformats.org/officeDocument/2006/customXml" ds:itemID="{85A25771-EBAC-4894-8E0A-FB783A2C3571}">
  <ds:schemaRefs/>
</ds:datastoreItem>
</file>

<file path=customXml/itemProps71.xml><?xml version="1.0" encoding="utf-8"?>
<ds:datastoreItem xmlns:ds="http://schemas.openxmlformats.org/officeDocument/2006/customXml" ds:itemID="{84789618-7CFF-48AE-9E32-25B2E01B68F6}">
  <ds:schemaRefs/>
</ds:datastoreItem>
</file>

<file path=customXml/itemProps72.xml><?xml version="1.0" encoding="utf-8"?>
<ds:datastoreItem xmlns:ds="http://schemas.openxmlformats.org/officeDocument/2006/customXml" ds:itemID="{3D48206E-427A-4F6B-9066-DC9D828847E8}">
  <ds:schemaRefs/>
</ds:datastoreItem>
</file>

<file path=customXml/itemProps73.xml><?xml version="1.0" encoding="utf-8"?>
<ds:datastoreItem xmlns:ds="http://schemas.openxmlformats.org/officeDocument/2006/customXml" ds:itemID="{EFBECCD0-D297-415F-B5BD-57F9A9AC7534}">
  <ds:schemaRefs/>
</ds:datastoreItem>
</file>

<file path=customXml/itemProps74.xml><?xml version="1.0" encoding="utf-8"?>
<ds:datastoreItem xmlns:ds="http://schemas.openxmlformats.org/officeDocument/2006/customXml" ds:itemID="{1BEB6C14-8081-4DE2-9418-2E289F69F4F7}">
  <ds:schemaRefs/>
</ds:datastoreItem>
</file>

<file path=customXml/itemProps75.xml><?xml version="1.0" encoding="utf-8"?>
<ds:datastoreItem xmlns:ds="http://schemas.openxmlformats.org/officeDocument/2006/customXml" ds:itemID="{BC006943-EFFD-4578-8CFB-9388B0B41B1E}">
  <ds:schemaRefs/>
</ds:datastoreItem>
</file>

<file path=customXml/itemProps76.xml><?xml version="1.0" encoding="utf-8"?>
<ds:datastoreItem xmlns:ds="http://schemas.openxmlformats.org/officeDocument/2006/customXml" ds:itemID="{DE6BF6BD-A624-40CB-AF0B-D976778546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Dim Emp</vt:lpstr>
      <vt:lpstr>Pivot Table</vt:lpstr>
      <vt:lpstr>Overview</vt:lpstr>
      <vt:lpstr>Departments</vt:lpstr>
      <vt:lpstr>Attrition</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Doaa Hilal</dc:creator>
  <cp:lastModifiedBy>Doaa Hilal</cp:lastModifiedBy>
  <dcterms:created xsi:type="dcterms:W3CDTF">2026-05-19T06:24:21Z</dcterms:created>
  <dcterms:modified xsi:type="dcterms:W3CDTF">2026-06-04T07:25:12Z</dcterms:modified>
</cp:coreProperties>
</file>