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d1fc0ba1d5b6e2/Desktop/"/>
    </mc:Choice>
  </mc:AlternateContent>
  <xr:revisionPtr revIDLastSave="127" documentId="8_{EC858BF1-CFF7-4A7D-9530-4566887D8ADD}" xr6:coauthVersionLast="47" xr6:coauthVersionMax="47" xr10:uidLastSave="{05D6A067-5172-48E2-8304-FBFF9DC4E9B3}"/>
  <bookViews>
    <workbookView xWindow="-28920" yWindow="3780" windowWidth="29040" windowHeight="15720" xr2:uid="{00000000-000D-0000-FFFF-FFFF00000000}"/>
  </bookViews>
  <sheets>
    <sheet name="Crowdfunding" sheetId="1" r:id="rId1"/>
    <sheet name="Category" sheetId="4" r:id="rId2"/>
    <sheet name="Sub-category" sheetId="8" r:id="rId3"/>
    <sheet name="Month" sheetId="9" r:id="rId4"/>
    <sheet name="Goals" sheetId="10" r:id="rId5"/>
    <sheet name="Backers" sheetId="11" r:id="rId6"/>
  </sheets>
  <definedNames>
    <definedName name="_xlnm._FilterDatabase" localSheetId="0" hidden="1">Crowdfunding!$A$1:$T$1001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11" l="1"/>
  <c r="K10" i="11"/>
  <c r="K9" i="11"/>
  <c r="K8" i="11"/>
  <c r="K7" i="11"/>
  <c r="K6" i="11"/>
  <c r="H11" i="11"/>
  <c r="H10" i="11"/>
  <c r="H9" i="11"/>
  <c r="H8" i="11"/>
  <c r="H7" i="11"/>
  <c r="H6" i="11"/>
  <c r="D13" i="10"/>
  <c r="D12" i="10"/>
  <c r="D11" i="10"/>
  <c r="D10" i="10"/>
  <c r="D9" i="10"/>
  <c r="D8" i="10"/>
  <c r="D7" i="10"/>
  <c r="D6" i="10"/>
  <c r="D5" i="10"/>
  <c r="D4" i="10"/>
  <c r="D3" i="10"/>
  <c r="D2" i="10"/>
  <c r="C13" i="10"/>
  <c r="C12" i="10"/>
  <c r="C11" i="10"/>
  <c r="C10" i="10"/>
  <c r="C9" i="10"/>
  <c r="C8" i="10"/>
  <c r="C7" i="10"/>
  <c r="C6" i="10"/>
  <c r="C5" i="10"/>
  <c r="C4" i="10"/>
  <c r="C3" i="10"/>
  <c r="C2" i="10"/>
  <c r="B8" i="10"/>
  <c r="B13" i="10"/>
  <c r="B12" i="10"/>
  <c r="B11" i="10"/>
  <c r="B10" i="10"/>
  <c r="B9" i="10"/>
  <c r="B7" i="10"/>
  <c r="B6" i="10"/>
  <c r="B5" i="10"/>
  <c r="B4" i="10"/>
  <c r="B3" i="10"/>
  <c r="B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" i="1"/>
  <c r="I2" i="1"/>
  <c r="E12" i="10" l="1"/>
  <c r="H12" i="10" s="1"/>
  <c r="E13" i="10"/>
  <c r="H13" i="10" s="1"/>
  <c r="E10" i="10"/>
  <c r="H10" i="10" s="1"/>
  <c r="G12" i="10"/>
  <c r="E6" i="10"/>
  <c r="G6" i="10" s="1"/>
  <c r="E7" i="10"/>
  <c r="F7" i="10" s="1"/>
  <c r="E9" i="10"/>
  <c r="H9" i="10" s="1"/>
  <c r="E11" i="10"/>
  <c r="H11" i="10" s="1"/>
  <c r="E2" i="10"/>
  <c r="F2" i="10" s="1"/>
  <c r="E3" i="10"/>
  <c r="H3" i="10" s="1"/>
  <c r="E5" i="10"/>
  <c r="H5" i="10" s="1"/>
  <c r="E8" i="10"/>
  <c r="H8" i="10" s="1"/>
  <c r="E4" i="10"/>
  <c r="G4" i="10" s="1"/>
  <c r="F13" i="10" l="1"/>
  <c r="F10" i="10"/>
  <c r="G13" i="10"/>
  <c r="F12" i="10"/>
  <c r="F9" i="10"/>
  <c r="F6" i="10"/>
  <c r="H6" i="10"/>
  <c r="H4" i="10"/>
  <c r="F11" i="10"/>
  <c r="G9" i="10"/>
  <c r="F3" i="10"/>
  <c r="G3" i="10"/>
  <c r="G10" i="10"/>
  <c r="F8" i="10"/>
  <c r="G7" i="10"/>
  <c r="F5" i="10"/>
  <c r="H7" i="10"/>
  <c r="G8" i="10"/>
  <c r="F4" i="10"/>
  <c r="G2" i="10"/>
  <c r="H2" i="10"/>
  <c r="G11" i="10"/>
  <c r="G5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tc={E448AAC2-E2C6-49FA-A1FB-21E23DD0C5BF}</author>
    <author>tc={6FF0795A-2066-46A3-8116-CC55B28C8DE8}</author>
  </authors>
  <commentList>
    <comment ref="F529" authorId="0" shapeId="0" xr:uid="{E448AAC2-E2C6-49FA-A1FB-21E23DD0C5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Used floor because of this guy </t>
      </text>
    </comment>
    <comment ref="E789" authorId="1" shapeId="0" xr:uid="{6FF0795A-2066-46A3-8116-CC55B28C8DE8}">
      <text>
        <t>[Threaded comment]
Your version of Excel allows you to read this threaded comment; however, any edits to it will get removed if the file is opened in a newer version of Excel. Learn more: https://go.microsoft.com/fwlink/?linkid=870924
Comment:
    Floor because it would round up to 100</t>
      </text>
    </comment>
  </commentList>
</comments>
</file>

<file path=xl/sharedStrings.xml><?xml version="1.0" encoding="utf-8"?>
<sst xmlns="http://schemas.openxmlformats.org/spreadsheetml/2006/main" count="7068" uniqueCount="2114">
  <si>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</si>
  <si>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</si>
  <si>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</si>
  <si>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</si>
  <si>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</si>
  <si>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</si>
  <si>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</si>
  <si>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</si>
  <si>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</si>
  <si>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</si>
  <si>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</si>
  <si>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</si>
  <si>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</si>
  <si>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</si>
  <si>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</si>
  <si>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</si>
  <si>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</si>
  <si>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</si>
  <si>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</si>
  <si>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</si>
  <si>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</si>
  <si>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</si>
  <si>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</si>
  <si>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</si>
  <si>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</si>
  <si>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</si>
  <si>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</si>
  <si>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</si>
  <si>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</si>
  <si>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</si>
  <si>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</si>
  <si>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</si>
  <si>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</si>
  <si>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</si>
  <si>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</si>
  <si>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</si>
  <si>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</si>
  <si>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</si>
  <si>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</si>
  <si>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</si>
  <si>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</si>
  <si>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</si>
  <si>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</si>
  <si>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</si>
  <si>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</si>
  <si>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</si>
  <si>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</si>
  <si>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</si>
  <si>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</si>
  <si>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</si>
  <si>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</si>
  <si>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</si>
  <si>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</si>
  <si>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</si>
  <si>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</si>
  <si>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</si>
  <si>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</si>
  <si>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</si>
  <si>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</si>
  <si>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</si>
  <si>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</si>
  <si>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</si>
  <si>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</si>
  <si>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</si>
  <si>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</si>
  <si>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</si>
  <si>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</si>
  <si>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</si>
  <si>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</si>
  <si>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</si>
  <si>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</si>
  <si>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</si>
  <si>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</si>
  <si>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</si>
  <si>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</si>
  <si>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</si>
  <si>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</si>
  <si>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</si>
  <si>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</si>
  <si>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</si>
  <si>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</si>
  <si>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</si>
  <si>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</si>
  <si>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</si>
  <si>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</si>
  <si>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</si>
  <si>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</si>
  <si>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</si>
  <si>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</si>
  <si>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</si>
  <si>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</si>
  <si>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</si>
  <si>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</si>
  <si>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</si>
  <si>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</si>
  <si>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</si>
  <si>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</si>
  <si>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</si>
  <si>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</si>
  <si>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</si>
  <si>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</si>
  <si>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</si>
  <si>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</si>
  <si>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</si>
  <si>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</si>
  <si>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</si>
  <si>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</si>
  <si>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</si>
  <si>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</si>
  <si>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</si>
  <si>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</si>
  <si>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</si>
  <si>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</si>
  <si>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</si>
  <si>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</si>
  <si>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</si>
  <si>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</si>
  <si>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</si>
  <si>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</si>
  <si>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</si>
  <si>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</si>
  <si>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</si>
  <si>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</si>
  <si>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</si>
  <si>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</si>
  <si>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</si>
  <si>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</si>
  <si>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</si>
  <si>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</si>
  <si>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</si>
  <si>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</si>
  <si>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</si>
  <si>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</si>
  <si>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</si>
  <si>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</si>
  <si>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</si>
  <si>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</si>
  <si>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</si>
  <si>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</si>
  <si>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</si>
  <si>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</si>
  <si>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</si>
  <si>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</si>
  <si>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</si>
  <si>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</si>
  <si>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</si>
  <si>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</si>
  <si>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</si>
  <si>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</si>
  <si>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</si>
  <si>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</si>
  <si>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</si>
  <si>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</si>
  <si>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</si>
  <si>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</si>
  <si>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</si>
  <si>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</si>
  <si>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</si>
  <si>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</si>
  <si>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</si>
  <si>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</si>
  <si>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</si>
  <si>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</si>
  <si>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</si>
  <si>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</si>
  <si>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</si>
  <si>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</si>
  <si>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</si>
  <si>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</si>
  <si>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</si>
  <si>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</si>
  <si>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</si>
  <si>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</si>
  <si>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</si>
  <si>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</si>
  <si>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</si>
  <si>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</si>
  <si>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</si>
  <si>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</si>
  <si>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</si>
  <si>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</si>
  <si>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</si>
  <si>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</si>
  <si>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</si>
  <si>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</si>
  <si>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</si>
  <si>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</si>
  <si>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</si>
  <si>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</si>
  <si>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</si>
  <si>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</si>
  <si>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</si>
  <si>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</si>
  <si>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</si>
  <si>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</si>
  <si>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</si>
  <si>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</si>
  <si>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</si>
  <si>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</si>
  <si>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</si>
  <si>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</si>
  <si>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</si>
  <si>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</si>
  <si>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</si>
  <si>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</si>
  <si>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</si>
  <si>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</si>
  <si>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</si>
  <si>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</si>
  <si>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</si>
  <si>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</si>
  <si>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</si>
  <si>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</si>
  <si>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</si>
  <si>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</si>
  <si>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</si>
  <si>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</si>
  <si>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</si>
  <si>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</si>
  <si>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</si>
  <si>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</si>
  <si>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</si>
  <si>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</si>
  <si>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</si>
  <si>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</si>
  <si>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</si>
  <si>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</si>
  <si>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</si>
  <si>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</si>
  <si>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</si>
  <si>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</si>
  <si>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</si>
  <si>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</si>
  <si>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</si>
  <si>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</si>
  <si>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</si>
  <si>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</si>
  <si>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</si>
  <si>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</si>
  <si>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</si>
  <si>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</si>
  <si>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</si>
  <si>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</si>
  <si>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</si>
  <si>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</si>
  <si>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</si>
  <si>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</si>
  <si>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</si>
  <si>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</si>
  <si>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</si>
  <si>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</si>
  <si>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</si>
  <si>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</si>
  <si>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</si>
  <si>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</si>
  <si>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</si>
  <si>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</si>
  <si>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</si>
  <si>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</si>
  <si>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</si>
  <si>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</si>
  <si>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</si>
  <si>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</si>
  <si>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</si>
  <si>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</si>
  <si>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</si>
  <si>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</si>
  <si>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</si>
  <si>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</si>
  <si>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</si>
  <si>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</si>
  <si>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</si>
  <si>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</si>
  <si>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</si>
  <si>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</si>
  <si>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</si>
  <si>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</si>
  <si>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</si>
  <si>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</si>
  <si>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</si>
  <si>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</si>
  <si>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</si>
  <si>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</si>
  <si>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</si>
  <si>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</si>
  <si>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</si>
  <si>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</si>
  <si>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</si>
  <si>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</si>
  <si>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</si>
  <si>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</si>
  <si>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</si>
  <si>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</si>
  <si>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</si>
  <si>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</si>
  <si>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</si>
  <si>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</si>
  <si>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</si>
  <si>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</si>
  <si>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</si>
  <si>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</si>
  <si>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</si>
  <si>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</si>
  <si>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</si>
  <si>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</si>
  <si>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</si>
  <si>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</si>
  <si>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</si>
  <si>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</si>
  <si>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</si>
  <si>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</si>
  <si>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</si>
  <si>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</si>
  <si>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</si>
  <si>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</si>
  <si>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</si>
  <si>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</si>
  <si>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</si>
  <si>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</si>
  <si>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</si>
  <si>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</si>
  <si>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</si>
  <si>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</si>
  <si>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</si>
  <si>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</si>
  <si>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</si>
  <si>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</si>
  <si>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</si>
  <si>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</si>
  <si>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</si>
  <si>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</si>
  <si>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</si>
  <si>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</si>
  <si>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</si>
  <si>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</si>
  <si>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</si>
  <si>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</si>
  <si>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</si>
  <si>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</si>
  <si>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</si>
  <si>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</si>
  <si>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</si>
  <si>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</si>
  <si>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</si>
  <si>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</si>
  <si>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</si>
  <si>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</si>
  <si>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</si>
  <si>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</si>
  <si>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</si>
  <si>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</si>
  <si>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</si>
  <si>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</si>
  <si>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</si>
  <si>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</si>
  <si>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</si>
  <si>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</si>
  <si>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</si>
  <si>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</si>
  <si>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</si>
  <si>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</si>
  <si>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</si>
  <si>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</si>
  <si>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</si>
  <si>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</si>
  <si>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</si>
  <si>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</si>
  <si>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</si>
  <si>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</si>
  <si>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</si>
  <si>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</si>
  <si>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</si>
  <si>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</si>
  <si>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</si>
  <si>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</si>
  <si>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</si>
  <si>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</si>
  <si>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</si>
  <si>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</si>
  <si>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</si>
  <si>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</si>
  <si>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</si>
  <si>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</si>
  <si>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</si>
  <si>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</si>
  <si>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</si>
  <si>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</si>
  <si>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</si>
  <si>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</si>
  <si>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</si>
  <si>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</si>
  <si>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</si>
  <si>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</si>
  <si>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</si>
  <si>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</si>
  <si>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</si>
  <si>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</si>
  <si>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</si>
  <si>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</si>
  <si>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</si>
  <si>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</si>
  <si>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</si>
  <si>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</si>
  <si>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</si>
  <si>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</si>
  <si>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</si>
  <si>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</si>
  <si>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</si>
  <si>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</si>
  <si>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</si>
  <si>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</si>
  <si>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</si>
  <si>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</si>
  <si>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</si>
  <si>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</si>
  <si>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</si>
  <si>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</si>
  <si>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</si>
  <si>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</si>
  <si>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</si>
  <si>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</si>
  <si>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</si>
  <si>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</si>
  <si>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</si>
  <si>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</si>
  <si>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</si>
  <si>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</si>
  <si>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</si>
  <si>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</si>
  <si>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</si>
  <si>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</si>
  <si>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</si>
  <si>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</si>
  <si>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</si>
  <si>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</si>
  <si>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</si>
  <si>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</si>
  <si>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</si>
  <si>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</si>
  <si>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</si>
  <si>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</si>
  <si>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</si>
  <si>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</si>
  <si>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</si>
  <si>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</si>
  <si>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</si>
  <si>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</si>
  <si>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</si>
  <si>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</si>
  <si>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</si>
  <si>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</si>
  <si>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</si>
  <si>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</si>
  <si>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</si>
  <si>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</si>
  <si>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</si>
  <si>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</si>
  <si>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</si>
  <si>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</si>
  <si>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</si>
  <si>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</si>
  <si>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</si>
  <si>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</si>
  <si>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</si>
  <si>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</si>
  <si>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</si>
  <si>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</si>
  <si>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</si>
  <si>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</si>
  <si>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</si>
  <si>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</si>
  <si>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</si>
  <si>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</si>
  <si>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</si>
  <si>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</si>
  <si>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</si>
  <si>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</si>
  <si>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</si>
  <si>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</si>
  <si>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</si>
  <si>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</si>
  <si>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</si>
  <si>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</si>
  <si>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</si>
  <si>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</si>
  <si>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</si>
  <si>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</si>
  <si>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</si>
  <si>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</si>
  <si>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</si>
  <si>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</si>
  <si>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</si>
  <si>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</si>
  <si>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</si>
  <si>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</si>
  <si>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</si>
  <si>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</si>
  <si>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</si>
  <si>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</si>
  <si>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</si>
  <si>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</si>
  <si>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</si>
  <si>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</si>
  <si>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</si>
  <si>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</si>
  <si>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</si>
  <si>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</si>
  <si>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</si>
  <si>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</si>
  <si>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</si>
  <si>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</si>
  <si>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</si>
  <si>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</si>
  <si>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</si>
  <si>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</si>
  <si>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</si>
  <si>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</si>
  <si>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</si>
  <si>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</si>
  <si>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</si>
  <si>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</si>
  <si>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</si>
  <si>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</si>
  <si>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</si>
  <si>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</si>
  <si>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</si>
  <si>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</si>
  <si>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</si>
  <si>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</si>
  <si>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</si>
  <si>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</si>
  <si>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</si>
  <si>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</si>
  <si>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</si>
  <si>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</si>
  <si>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</si>
  <si>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</si>
  <si>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</si>
  <si>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</si>
  <si>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</si>
  <si>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</si>
  <si>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</si>
  <si>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</si>
  <si>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</si>
  <si>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</si>
  <si>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</si>
  <si>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</si>
  <si>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</si>
  <si>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</si>
  <si>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</si>
  <si>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</si>
  <si>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</si>
  <si>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</si>
  <si>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</si>
  <si>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</si>
  <si>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</si>
  <si>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</si>
  <si>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</si>
  <si>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</si>
  <si>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</si>
  <si>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</si>
  <si>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</si>
  <si>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</si>
  <si>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</si>
  <si>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</si>
  <si>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</si>
  <si>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</si>
  <si>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</si>
  <si>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</si>
  <si>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</si>
  <si>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</si>
  <si>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</si>
  <si>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</si>
  <si>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</si>
  <si>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</si>
  <si>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</si>
  <si>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</si>
  <si>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</si>
  <si>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</si>
  <si>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</si>
  <si>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</si>
  <si>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</si>
  <si>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</si>
  <si>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</si>
  <si>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</si>
  <si>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</si>
  <si>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</si>
  <si>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</si>
  <si>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</si>
  <si>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</si>
  <si>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</si>
  <si>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</si>
  <si>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</si>
  <si>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</si>
  <si>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</si>
  <si>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</si>
  <si>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</si>
  <si>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</si>
  <si>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</si>
  <si>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</si>
  <si>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</si>
  <si>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</si>
  <si>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</si>
  <si>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</si>
  <si>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</si>
  <si>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</si>
  <si>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</si>
  <si>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</si>
  <si>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</si>
  <si>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</si>
  <si>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</si>
  <si>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</si>
  <si>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</si>
  <si>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</si>
  <si>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</si>
  <si>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</si>
  <si>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</si>
  <si>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</si>
  <si>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</si>
  <si>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</si>
  <si>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</si>
  <si>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</si>
  <si>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</si>
  <si>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</si>
  <si>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</si>
  <si>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</si>
  <si>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</si>
  <si>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</si>
  <si>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</si>
  <si>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</si>
  <si>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</si>
  <si>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</si>
  <si>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</si>
  <si>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</si>
  <si>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</si>
  <si>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</si>
  <si>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</si>
  <si>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</si>
  <si>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</si>
  <si>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</si>
  <si>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</si>
  <si>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</si>
  <si>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</si>
  <si>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</si>
  <si>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</si>
  <si>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</si>
  <si>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</si>
  <si>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</si>
  <si>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</si>
  <si>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</si>
  <si>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</si>
  <si>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</si>
  <si>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</si>
  <si>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</si>
  <si>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</si>
  <si>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</si>
  <si>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</si>
  <si>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</si>
  <si>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</si>
  <si>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</si>
  <si>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</si>
  <si>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</si>
  <si>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</si>
  <si>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</si>
  <si>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</si>
  <si>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</si>
  <si>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</si>
  <si>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</si>
  <si>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</si>
  <si>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</si>
  <si>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</si>
  <si>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</si>
  <si>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</si>
  <si>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</si>
  <si>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</si>
  <si>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</si>
  <si>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</si>
  <si>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</si>
  <si>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</si>
  <si>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</si>
  <si>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</si>
  <si>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</si>
  <si>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</si>
  <si>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</si>
  <si>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</si>
  <si>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</si>
  <si>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</si>
  <si>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</si>
  <si>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</si>
  <si>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</si>
  <si>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</si>
  <si>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</si>
  <si>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</si>
  <si>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</si>
  <si>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</si>
  <si>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</si>
  <si>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</si>
  <si>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</si>
  <si>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</si>
  <si>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</si>
  <si>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</si>
  <si>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</si>
  <si>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</si>
  <si>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</si>
  <si>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</si>
  <si>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</si>
  <si>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</si>
  <si>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</si>
  <si>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</si>
  <si>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</si>
  <si>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</si>
  <si>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</si>
  <si>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</si>
  <si>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</si>
  <si>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</si>
  <si>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</si>
  <si>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</si>
  <si>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</si>
  <si>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</si>
  <si>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</si>
  <si>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</si>
  <si>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</si>
  <si>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</si>
  <si>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</si>
  <si>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</si>
  <si>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</si>
  <si>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</si>
  <si>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</si>
  <si>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</si>
  <si>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</si>
  <si>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</si>
  <si>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</si>
  <si>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</si>
  <si>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</si>
  <si>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</si>
  <si>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</si>
  <si>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</si>
  <si>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</si>
  <si>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</si>
  <si>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</si>
  <si>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</si>
  <si>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</si>
  <si>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</si>
  <si>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</si>
  <si>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</si>
  <si>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</si>
  <si>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</si>
  <si>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</si>
  <si>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</si>
  <si>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</si>
  <si>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</si>
  <si>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</si>
  <si>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</si>
  <si>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</si>
  <si>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</si>
  <si>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</si>
  <si>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</si>
  <si>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</si>
  <si>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</si>
  <si>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</si>
  <si>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</si>
  <si>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</si>
  <si>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</si>
  <si>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</si>
  <si>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</si>
  <si>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</si>
  <si>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</si>
  <si>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</si>
  <si>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</si>
  <si>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</si>
  <si>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</si>
  <si>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</si>
  <si>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</si>
  <si>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</si>
  <si>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</si>
  <si>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</si>
  <si>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</si>
  <si>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</si>
  <si>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</si>
  <si>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</si>
  <si>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</si>
  <si>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</si>
  <si>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</si>
  <si>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</si>
  <si>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</si>
  <si>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</si>
  <si>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</si>
  <si>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</si>
  <si>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</si>
  <si>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</si>
  <si>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</si>
  <si>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</si>
  <si>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</si>
  <si>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</si>
  <si>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</si>
  <si>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</si>
  <si>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</si>
  <si>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</si>
  <si>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</si>
  <si>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</si>
  <si>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</si>
  <si>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</si>
  <si>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</si>
  <si>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</si>
  <si>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</si>
  <si>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</si>
  <si>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</si>
  <si>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</si>
  <si>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</si>
  <si>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</si>
  <si>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</si>
  <si>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</si>
  <si>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</si>
  <si>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</si>
  <si>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</si>
  <si>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</si>
  <si>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</si>
  <si>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</si>
  <si>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</si>
  <si>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</si>
  <si>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</si>
  <si>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</si>
  <si>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</si>
  <si>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</si>
  <si>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</si>
  <si>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</si>
  <si>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</si>
  <si>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</si>
  <si>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</si>
  <si>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</si>
  <si>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</si>
  <si>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</si>
  <si>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</si>
  <si>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</si>
  <si>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</si>
  <si>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</si>
  <si>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</si>
  <si>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</si>
  <si>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</si>
  <si>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</si>
  <si>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</si>
  <si>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</si>
  <si>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</si>
  <si>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</si>
  <si>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</si>
  <si>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</si>
  <si>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</si>
  <si>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</si>
  <si>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</si>
  <si>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</si>
  <si>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</si>
  <si>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</si>
  <si>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</si>
  <si>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</si>
  <si>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</si>
  <si>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</si>
  <si>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</si>
  <si>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</si>
  <si>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</si>
  <si>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</si>
  <si>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</si>
  <si>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</si>
  <si>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</si>
  <si>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</si>
  <si>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</si>
  <si>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</si>
  <si>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</si>
  <si>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</si>
  <si>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</si>
  <si>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</si>
  <si>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</si>
  <si>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</si>
  <si>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</si>
  <si>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</si>
  <si>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</si>
  <si>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</si>
  <si>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</si>
  <si>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</si>
  <si>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</si>
  <si>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</si>
  <si>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</si>
  <si>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</si>
  <si>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</si>
  <si>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</si>
  <si>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</si>
  <si>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</si>
  <si>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</si>
  <si>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</si>
  <si>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</si>
  <si>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</si>
  <si>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</si>
  <si>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</si>
  <si>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</si>
  <si>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</si>
  <si>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</si>
  <si>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</si>
  <si>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</si>
  <si>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</si>
  <si>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</si>
  <si>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</si>
  <si>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</si>
  <si>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</si>
  <si>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</si>
  <si>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</si>
  <si>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</si>
  <si>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</si>
  <si>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</si>
  <si>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</si>
  <si>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</si>
  <si>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</si>
  <si>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</si>
  <si>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</si>
  <si>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</si>
  <si>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</si>
  <si>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</si>
  <si>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</si>
  <si>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</si>
  <si>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</si>
  <si>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</si>
  <si>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</si>
  <si>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</si>
  <si>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</si>
  <si>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</si>
  <si>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</si>
  <si>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</si>
  <si>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</si>
  <si>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</si>
  <si>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</si>
  <si>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</si>
  <si>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</si>
  <si>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</si>
  <si>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</si>
  <si>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</si>
  <si>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</si>
  <si>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</si>
  <si>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</si>
  <si>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</si>
  <si>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</si>
  <si>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</si>
  <si>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</si>
  <si>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</si>
  <si>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</si>
  <si>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</si>
  <si>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</si>
  <si>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</si>
  <si>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</si>
  <si>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</si>
  <si>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</si>
  <si>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</si>
  <si>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</si>
  <si>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</si>
  <si>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</si>
  <si>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</si>
  <si>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</si>
  <si>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</si>
  <si>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</si>
  <si>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</si>
  <si>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</si>
  <si>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</si>
  <si>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</si>
  <si>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</si>
  <si>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</si>
  <si>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</si>
  <si>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</si>
  <si>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</si>
  <si>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</si>
  <si>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</si>
  <si>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</si>
  <si>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</si>
  <si>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</si>
  <si>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</si>
  <si>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</si>
  <si>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</si>
  <si>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</si>
  <si>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</si>
  <si>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</si>
  <si>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</si>
  <si>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</si>
  <si>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</si>
  <si>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</si>
  <si>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</si>
  <si>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</si>
  <si>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</si>
  <si>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</si>
  <si>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</si>
  <si>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</si>
  <si>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</si>
  <si>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</si>
  <si>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</si>
  <si>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</si>
  <si>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</si>
  <si>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</si>
  <si>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</si>
  <si>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</si>
  <si>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</si>
  <si>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</si>
  <si>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</si>
  <si>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</si>
  <si>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</si>
  <si>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</si>
  <si>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</si>
  <si>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</si>
  <si>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</si>
  <si>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</si>
  <si>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</si>
  <si>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</si>
  <si>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</si>
  <si>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</si>
  <si>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</si>
  <si>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</si>
  <si>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</si>
  <si>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</si>
  <si>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</si>
  <si>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</si>
  <si>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</si>
  <si>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</si>
  <si>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</si>
  <si>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</si>
  <si>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</si>
  <si>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</si>
  <si>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</si>
  <si>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</si>
  <si>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</si>
  <si>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</si>
  <si>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</si>
  <si>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</si>
  <si>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</si>
  <si>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</si>
  <si>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</si>
  <si>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</si>
  <si>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</si>
  <si>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</si>
  <si>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</si>
  <si>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</si>
  <si>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</si>
  <si>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</si>
  <si>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</si>
  <si>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</si>
  <si>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</si>
  <si>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</si>
  <si>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</si>
  <si>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</si>
  <si>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</si>
  <si>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</si>
  <si>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</si>
  <si>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</si>
  <si>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</si>
  <si>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</si>
  <si>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</si>
  <si>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</si>
  <si>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</si>
  <si>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</si>
  <si>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</si>
  <si>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</si>
  <si>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</si>
  <si>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</si>
  <si>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</si>
  <si>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</si>
  <si>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</si>
  <si>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</si>
  <si>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</si>
  <si>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</si>
  <si>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</si>
  <si>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</si>
  <si>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</si>
  <si>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</si>
  <si>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</si>
  <si>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</si>
  <si>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</si>
  <si>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</si>
  <si>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</si>
  <si>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</si>
  <si>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</si>
  <si>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</si>
  <si>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</si>
  <si>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</si>
  <si>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</si>
  <si>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</si>
  <si>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</si>
  <si>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</si>
  <si>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</si>
  <si>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</si>
  <si>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</si>
  <si>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</si>
  <si>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</si>
  <si>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</si>
  <si>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</si>
  <si>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</si>
  <si>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</si>
  <si>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</si>
  <si>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</si>
  <si>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</si>
  <si>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</si>
  <si>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</si>
  <si>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</si>
  <si>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</si>
  <si>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</si>
  <si>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</si>
  <si>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</si>
  <si>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</si>
  <si>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</si>
  <si>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</si>
  <si>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</si>
  <si>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</si>
  <si>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</si>
  <si>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</si>
  <si>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</si>
  <si>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</si>
  <si>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</si>
  <si>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</si>
  <si>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</si>
  <si>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</si>
  <si>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</si>
  <si>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</si>
  <si>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</si>
  <si>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</si>
  <si>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</si>
  <si>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</si>
  <si>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</si>
  <si>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</si>
  <si>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</si>
  <si>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</si>
  <si>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</si>
  <si>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</si>
  <si>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</si>
  <si>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</si>
  <si>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</si>
  <si>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</si>
  <si>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</si>
  <si>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</si>
  <si>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</si>
  <si>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</si>
  <si>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</si>
  <si>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</si>
  <si>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</si>
  <si>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</si>
  <si>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</si>
  <si>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</si>
  <si>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</si>
  <si>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</si>
  <si>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</si>
  <si>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</si>
  <si>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</si>
  <si>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</si>
  <si>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</si>
  <si>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</si>
  <si>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</si>
  <si>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</si>
  <si>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</si>
  <si>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</si>
  <si>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</si>
  <si>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</si>
  <si>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</si>
  <si>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</si>
  <si>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</si>
  <si>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</si>
  <si>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</si>
  <si>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</si>
  <si>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</si>
  <si>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</si>
  <si>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</si>
  <si>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</si>
  <si>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</si>
  <si>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</si>
  <si>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</si>
  <si>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</si>
  <si>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</si>
  <si>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</si>
  <si>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</si>
  <si>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</si>
  <si>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</si>
  <si>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</si>
  <si>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</si>
  <si>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</si>
  <si>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</si>
  <si>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</si>
  <si>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</si>
  <si>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</si>
  <si>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</si>
  <si>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</si>
  <si>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</si>
  <si>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</si>
  <si>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</si>
  <si>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</si>
  <si>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</si>
  <si>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</si>
  <si>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</si>
  <si>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</si>
  <si>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</si>
  <si>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</si>
  <si>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</si>
  <si>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</si>
  <si>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</si>
  <si>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</si>
  <si>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</si>
  <si>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</si>
  <si>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</si>
  <si>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</si>
  <si>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</si>
  <si>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</si>
  <si>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</si>
  <si>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</si>
  <si>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</si>
  <si>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</si>
  <si>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</si>
  <si>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</si>
  <si>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</si>
  <si>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</si>
  <si>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</si>
  <si>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</si>
  <si>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</si>
  <si>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</si>
  <si>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</si>
  <si>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</si>
  <si>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</si>
  <si>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</si>
  <si>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</si>
  <si>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</si>
  <si>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</si>
  <si>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</si>
  <si>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</si>
  <si>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</si>
  <si>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</si>
  <si>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</si>
  <si>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</si>
  <si>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</si>
  <si>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</si>
  <si>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</si>
  <si>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</si>
  <si>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</si>
  <si>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</si>
  <si>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</si>
  <si>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</si>
  <si>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</si>
  <si>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</si>
  <si>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</si>
  <si>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</si>
  <si>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</si>
  <si>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</si>
  <si>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</si>
  <si>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</si>
  <si>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</si>
  <si>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</si>
  <si>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</si>
  <si>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</si>
  <si>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</si>
  <si>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</si>
  <si>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</si>
  <si>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</si>
  <si>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</si>
  <si>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</si>
  <si>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</si>
  <si>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</si>
  <si>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</si>
  <si>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</si>
  <si>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</si>
  <si>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</si>
  <si>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</si>
  <si>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</si>
  <si>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</si>
  <si>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</si>
  <si>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</si>
  <si>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</si>
  <si>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</si>
  <si>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</si>
  <si>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</si>
  <si>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</si>
  <si>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</si>
  <si>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</si>
  <si>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</si>
  <si>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</si>
  <si>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</si>
  <si>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</si>
  <si>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</si>
  <si>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</si>
  <si>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</si>
  <si>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</si>
  <si>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</si>
  <si>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</si>
  <si>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</si>
  <si>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</si>
  <si>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</si>
  <si>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</si>
  <si>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</si>
  <si>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</si>
  <si>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</si>
  <si>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</si>
  <si>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</si>
  <si>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</si>
  <si>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</si>
  <si>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</si>
  <si>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</si>
  <si>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</si>
  <si>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</si>
  <si>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</si>
  <si>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</si>
  <si>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</si>
  <si>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</si>
  <si>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</si>
  <si>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</si>
  <si>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</si>
  <si>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</si>
  <si>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</si>
  <si>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</si>
  <si>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</si>
  <si>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</si>
  <si>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</si>
  <si>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</si>
  <si>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</si>
  <si>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</si>
  <si>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</si>
  <si>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</si>
  <si>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</si>
  <si>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</si>
  <si>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</si>
  <si>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</si>
  <si>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</si>
  <si>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</si>
  <si>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</si>
  <si>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</si>
  <si>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</si>
  <si>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</si>
  <si>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</si>
  <si>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</si>
  <si>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</si>
  <si>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</si>
  <si>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</si>
  <si>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</si>
  <si>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</si>
  <si>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</si>
  <si>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</si>
  <si>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</si>
  <si>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</si>
  <si>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</si>
  <si>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</si>
  <si>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</si>
  <si>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</si>
  <si>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</si>
  <si>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</si>
  <si>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</si>
  <si>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</si>
  <si>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</si>
  <si>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</si>
  <si>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</si>
  <si>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</si>
  <si>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</si>
  <si>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</si>
  <si>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</si>
  <si>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</si>
  <si>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</si>
  <si>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</si>
  <si>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</si>
  <si>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</si>
  <si>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</si>
  <si>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</si>
  <si>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</si>
  <si>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</si>
  <si>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</si>
  <si>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</si>
  <si>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</si>
  <si>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</si>
  <si>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</si>
  <si>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</si>
  <si>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</si>
  <si>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</si>
  <si>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</si>
  <si>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</si>
  <si>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</si>
  <si>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</si>
  <si>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</si>
  <si>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</si>
  <si>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</si>
  <si>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</si>
  <si>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</si>
  <si>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</si>
  <si>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</si>
  <si>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</si>
  <si>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</si>
  <si>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</si>
  <si>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</si>
  <si>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</si>
  <si>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</si>
  <si>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</si>
  <si>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</si>
  <si>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</si>
  <si>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</si>
  <si>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</si>
  <si>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</si>
  <si>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</si>
  <si>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</si>
  <si>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</si>
  <si>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</si>
  <si>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</si>
  <si>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</si>
  <si>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</si>
  <si>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</si>
  <si>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</si>
  <si>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</si>
  <si>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</si>
  <si>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</si>
  <si>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</si>
  <si>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</si>
  <si>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</si>
  <si>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</si>
  <si>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</si>
  <si>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</si>
  <si>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</si>
  <si>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</si>
  <si>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</si>
  <si>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</si>
  <si>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</si>
  <si>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</si>
  <si>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</si>
  <si>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</si>
  <si>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</si>
  <si>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</si>
  <si>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</si>
  <si>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</si>
  <si>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</si>
  <si>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</si>
  <si>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</si>
  <si>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</si>
  <si>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</si>
  <si>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</si>
  <si>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</si>
  <si>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</si>
  <si>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</si>
  <si>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</si>
  <si>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</si>
  <si>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</si>
  <si>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</si>
  <si>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</si>
  <si>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</si>
  <si>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</si>
  <si>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</si>
  <si>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</si>
  <si>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</si>
  <si>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</si>
  <si>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</si>
  <si>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</si>
  <si>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</si>
  <si>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</si>
  <si>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</si>
  <si>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</si>
  <si>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</si>
  <si>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</si>
  <si>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</si>
  <si>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</si>
  <si>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</si>
  <si>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</si>
  <si>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</si>
  <si>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</si>
  <si>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</si>
  <si>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</si>
  <si>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</si>
  <si>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</si>
  <si>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</si>
  <si>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</si>
  <si>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</si>
  <si>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</si>
  <si>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</si>
  <si>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</si>
  <si>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</si>
  <si>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</si>
  <si>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</si>
  <si>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</si>
  <si>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</si>
  <si>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</si>
  <si>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</si>
  <si>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</si>
  <si>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</si>
  <si>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</si>
  <si>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</si>
  <si>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</si>
  <si>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</si>
  <si>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</si>
  <si>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</si>
  <si>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</si>
  <si>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</si>
  <si>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</si>
  <si>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</si>
  <si>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</si>
  <si>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</si>
  <si>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</si>
  <si>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</si>
  <si>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</si>
  <si>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</si>
  <si>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</si>
  <si>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</si>
  <si>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</si>
  <si>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</si>
  <si>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</si>
  <si>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</si>
  <si>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</si>
  <si>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</si>
  <si>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</si>
  <si>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</si>
  <si>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</si>
  <si>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</si>
  <si>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</si>
  <si>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</si>
  <si>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</si>
  <si>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</si>
  <si>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</si>
  <si>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</si>
  <si>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</si>
  <si>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</si>
  <si>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</si>
  <si>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</si>
  <si>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</si>
  <si>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</si>
  <si>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</si>
  <si>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</si>
  <si>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</si>
  <si>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</si>
  <si>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</si>
  <si>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</si>
  <si>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</si>
  <si>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</si>
  <si>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</si>
  <si>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</si>
  <si>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</si>
  <si>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</si>
  <si>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</si>
  <si>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</si>
  <si>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</si>
  <si>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</si>
  <si>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</si>
  <si>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</si>
  <si>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</si>
  <si>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</si>
  <si>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</si>
  <si>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</si>
  <si>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</si>
  <si>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</si>
  <si>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</si>
  <si>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</si>
  <si>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</si>
  <si>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</si>
  <si>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</si>
  <si>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</si>
  <si>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</si>
  <si>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</si>
  <si>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</si>
  <si>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</si>
  <si>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</si>
  <si>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</si>
  <si>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</si>
  <si>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</si>
  <si>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</si>
  <si>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</si>
  <si>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</si>
  <si>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</si>
  <si>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</si>
  <si>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</si>
  <si>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</si>
  <si>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</si>
  <si>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</si>
  <si>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</si>
  <si>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</si>
  <si>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</si>
  <si>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</si>
  <si>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</si>
  <si>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</si>
  <si>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</si>
  <si>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</si>
  <si>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</si>
  <si>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</si>
  <si>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</si>
  <si>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</si>
  <si>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</si>
  <si>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</si>
  <si>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</si>
  <si>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</si>
  <si>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</si>
  <si>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</si>
  <si>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</si>
  <si>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</si>
  <si>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</si>
  <si>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</si>
  <si>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</si>
  <si>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</si>
  <si>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</si>
  <si>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</si>
  <si>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</si>
  <si>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</si>
  <si>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</si>
  <si>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</si>
  <si>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</si>
  <si>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</si>
  <si>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</si>
  <si>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</si>
  <si>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</si>
  <si>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</si>
  <si>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</si>
  <si>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</si>
  <si>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</si>
  <si>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</si>
  <si>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</si>
  <si>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</si>
  <si>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</si>
  <si>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</si>
  <si>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</si>
  <si>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</si>
  <si>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</si>
  <si>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</si>
  <si>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</si>
  <si>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</si>
  <si>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</si>
  <si>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</si>
  <si>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</si>
  <si>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</si>
  <si>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</si>
  <si>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</si>
  <si>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</si>
  <si>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</si>
  <si>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</si>
  <si>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</si>
  <si>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</si>
  <si>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</si>
  <si>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</si>
  <si>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</si>
  <si>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</si>
  <si>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</si>
  <si>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</si>
  <si>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</si>
  <si>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</si>
  <si>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</si>
  <si>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</si>
  <si>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</si>
  <si>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</si>
  <si>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</si>
  <si>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</si>
  <si>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</si>
  <si>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</si>
  <si>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</si>
  <si>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</si>
  <si>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</si>
  <si>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</si>
  <si>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</si>
  <si>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</si>
  <si>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</si>
  <si>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</si>
  <si>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</si>
  <si>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</si>
  <si>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</si>
  <si>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</si>
  <si>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</si>
  <si>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</si>
  <si>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</si>
  <si>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</si>
  <si>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</si>
  <si>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</si>
  <si>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</si>
  <si>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</si>
  <si>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</si>
  <si>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</si>
  <si>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</si>
  <si>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</si>
  <si>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</si>
  <si>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</si>
  <si>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</si>
  <si>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</si>
  <si>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</si>
  <si>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</si>
  <si>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</si>
  <si>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</si>
  <si>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</si>
  <si>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</si>
  <si>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</si>
  <si>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</si>
  <si>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</si>
  <si>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</si>
  <si>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</si>
  <si>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</si>
  <si>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</si>
  <si>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</si>
  <si>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</si>
  <si>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</si>
  <si>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</si>
  <si>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</si>
  <si>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</si>
  <si>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</si>
  <si>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</si>
  <si>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</si>
  <si>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</si>
  <si>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</si>
  <si>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</si>
  <si>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</si>
  <si>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</si>
  <si>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</si>
  <si>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</si>
  <si>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</si>
  <si>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</si>
  <si>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</si>
  <si>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</si>
  <si>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</si>
  <si>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</si>
  <si>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</si>
  <si>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</si>
  <si>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</si>
  <si>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</si>
  <si>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</si>
  <si>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</si>
  <si>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</si>
  <si>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</si>
  <si>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</si>
  <si>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</si>
  <si>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</si>
  <si>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</si>
  <si>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</si>
  <si>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</si>
  <si>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</si>
  <si>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</si>
  <si>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</si>
  <si>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</si>
  <si>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</si>
  <si>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</si>
  <si>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</si>
  <si>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</si>
  <si>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</si>
  <si>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</si>
  <si>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</si>
  <si>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</si>
  <si>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</si>
  <si>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</si>
  <si>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</si>
  <si>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</si>
  <si>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</si>
  <si>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</si>
  <si>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</si>
  <si>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</si>
  <si>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</si>
  <si>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</si>
  <si>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</si>
  <si>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</si>
  <si>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</si>
  <si>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</si>
  <si>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</si>
  <si>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</si>
  <si>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</si>
  <si>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</si>
  <si>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</si>
  <si>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</si>
  <si>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</si>
  <si>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</si>
  <si>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</si>
  <si>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</si>
  <si>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</si>
  <si>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</si>
  <si>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</si>
  <si>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</si>
  <si>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</si>
  <si>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</si>
  <si>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</si>
  <si>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</si>
  <si>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</si>
  <si>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</si>
  <si>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</si>
  <si>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</si>
  <si>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</si>
  <si>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</si>
  <si>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</si>
  <si>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</si>
  <si>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</si>
  <si>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</si>
  <si>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</si>
  <si>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</si>
  <si>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</si>
  <si>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</si>
  <si>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</si>
  <si>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</si>
  <si>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</si>
  <si>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</si>
  <si>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</si>
  <si>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</si>
  <si>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</si>
  <si>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</si>
  <si>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</si>
  <si>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</si>
  <si>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</si>
  <si>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</si>
  <si>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</si>
  <si>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</si>
  <si>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</si>
  <si>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</si>
  <si>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</si>
  <si>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</si>
  <si>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</si>
  <si>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</si>
  <si>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</si>
  <si>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</si>
  <si>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</si>
  <si>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</si>
  <si>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</si>
  <si>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</si>
  <si>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</si>
  <si>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</si>
  <si>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</si>
  <si>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</si>
  <si>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</si>
  <si>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</si>
  <si>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</si>
  <si>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</si>
  <si>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</si>
  <si>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</si>
  <si>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</si>
  <si>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</si>
  <si>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</si>
  <si>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</si>
  <si>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</si>
  <si>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</si>
  <si>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</si>
  <si>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</si>
  <si>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</si>
  <si>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</si>
  <si>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</si>
  <si>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</si>
  <si>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</si>
  <si>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</si>
  <si>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</si>
  <si>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</si>
  <si>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</si>
  <si>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</si>
  <si>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</si>
  <si>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</si>
  <si>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</si>
  <si>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</si>
  <si>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</si>
  <si>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</si>
  <si>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</si>
  <si>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</si>
  <si>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</si>
  <si>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</si>
  <si>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</si>
  <si>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</si>
  <si>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</si>
  <si>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</si>
  <si>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</si>
  <si>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</si>
  <si>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</si>
  <si>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</si>
  <si>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</si>
  <si>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</si>
  <si>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</si>
  <si>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</si>
  <si>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</si>
  <si>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</si>
  <si>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</si>
  <si>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</si>
  <si>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</si>
  <si>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</si>
  <si>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</si>
  <si>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</si>
  <si>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</si>
  <si>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</si>
  <si>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</si>
  <si>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</si>
  <si>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</si>
  <si>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</si>
  <si>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</si>
  <si>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</si>
  <si>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</si>
  <si>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</si>
  <si>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</si>
  <si>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</si>
  <si>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</si>
  <si>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</si>
  <si>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</si>
  <si>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</si>
  <si>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</si>
  <si>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</si>
  <si>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</si>
  <si>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</si>
  <si>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</si>
  <si>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</si>
  <si>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</si>
  <si>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</si>
  <si>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</si>
  <si>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</si>
  <si>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</si>
  <si>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</si>
  <si>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</si>
  <si>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</si>
  <si>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</si>
  <si>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</si>
  <si>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</si>
  <si>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</si>
  <si>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</si>
  <si>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</si>
  <si>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</si>
  <si>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</si>
  <si>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</si>
  <si>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</si>
  <si>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</si>
  <si>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</si>
  <si>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</si>
  <si>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</si>
  <si>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</si>
  <si>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</si>
  <si>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</si>
  <si>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</si>
  <si>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</si>
  <si>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</si>
  <si>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</si>
  <si>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</si>
  <si>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</si>
  <si>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</si>
  <si>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</si>
  <si>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</si>
  <si>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</si>
  <si>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</si>
  <si>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</si>
  <si>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</si>
  <si>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</si>
  <si>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</si>
  <si>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</si>
  <si>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</si>
  <si>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</si>
  <si>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</si>
  <si>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</si>
  <si>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</si>
  <si>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</si>
  <si>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</si>
  <si>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</si>
  <si>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</si>
  <si>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</si>
  <si>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</si>
  <si>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</si>
  <si>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</si>
  <si>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</si>
  <si>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</si>
  <si>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</si>
  <si>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</si>
  <si>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</si>
  <si>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</si>
  <si>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</si>
  <si>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</si>
  <si>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</si>
  <si>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</si>
  <si>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</si>
  <si>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</si>
  <si>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</si>
  <si>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</si>
  <si>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</si>
  <si>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</si>
  <si>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</si>
  <si>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</si>
  <si>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</si>
  <si>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</si>
  <si>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</si>
  <si>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</si>
  <si>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</si>
  <si>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</si>
  <si>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</si>
  <si>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</si>
  <si>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</si>
  <si>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</si>
  <si>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</si>
  <si>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</si>
  <si>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</si>
  <si>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</si>
  <si>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</si>
  <si>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</si>
  <si>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</si>
  <si>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</si>
  <si>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</si>
  <si>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</si>
  <si>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</si>
  <si>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</si>
  <si>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</si>
  <si>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</si>
  <si>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</si>
  <si>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</si>
  <si>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</si>
  <si>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</si>
  <si>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</si>
  <si>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</si>
  <si>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</si>
  <si>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</si>
  <si>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</si>
  <si>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</si>
  <si>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</si>
  <si>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</si>
  <si>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</si>
  <si>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</si>
  <si>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</si>
  <si>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</si>
  <si>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</si>
  <si>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</si>
  <si>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</si>
  <si>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</si>
  <si>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</si>
  <si>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</si>
  <si>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</si>
  <si>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</si>
  <si>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</si>
  <si>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</si>
  <si>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</si>
  <si>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</si>
  <si>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</si>
  <si>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</si>
  <si>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</si>
  <si>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</si>
  <si>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</si>
  <si>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</si>
  <si>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</si>
  <si>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</si>
  <si>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</si>
  <si>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</si>
  <si>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</si>
  <si>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</si>
  <si>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</si>
  <si>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</si>
  <si>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</si>
  <si>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</si>
  <si>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</si>
  <si>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</si>
  <si>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</si>
  <si>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</si>
  <si>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</si>
  <si>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</si>
  <si>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</si>
  <si>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</si>
  <si>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</si>
  <si>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</si>
  <si>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</si>
  <si>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</si>
  <si>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</si>
  <si>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</si>
  <si>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</si>
  <si>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</si>
  <si>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Row Labels</t>
  </si>
  <si>
    <t>Grand Total</t>
  </si>
  <si>
    <t>(All)</t>
  </si>
  <si>
    <t>Count of outcome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</si>
  <si>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</si>
  <si>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</si>
  <si>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</si>
  <si>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</si>
  <si>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</si>
  <si>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</si>
  <si>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</si>
  <si>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</si>
  <si>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</si>
  <si>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Column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</si>
  <si>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</si>
  <si>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</si>
  <si>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</si>
  <si>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</si>
  <si>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</si>
  <si>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</si>
  <si>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</si>
  <si>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</si>
  <si>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</si>
  <si>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</si>
  <si>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</si>
  <si>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</si>
  <si>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</si>
  <si>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</si>
  <si>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</si>
  <si>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</si>
  <si>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</si>
  <si>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</si>
  <si>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</si>
  <si>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</si>
  <si>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</si>
  <si>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</si>
  <si>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</si>
  <si>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</si>
  <si>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Sub-Category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</si>
  <si>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</si>
  <si>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</si>
  <si>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</si>
  <si>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</si>
  <si>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</si>
  <si>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</si>
  <si>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</si>
  <si>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</si>
  <si>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</si>
  <si>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</si>
  <si>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</si>
  <si>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</si>
  <si>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</si>
  <si>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</si>
  <si>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Years 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</si>
  <si>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</si>
  <si>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</si>
  <si>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</si>
  <si>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</si>
  <si>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</si>
  <si>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</si>
  <si>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</si>
  <si>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</si>
  <si>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</si>
  <si>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</si>
  <si>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</si>
  <si>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</si>
  <si>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</si>
  <si>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</si>
  <si>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</si>
  <si>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35000 to 39999</t>
  </si>
  <si>
    <t>40000 to 44999</t>
  </si>
  <si>
    <t>45000 to 49999</t>
  </si>
  <si>
    <t>Greater than or equal to 50000</t>
  </si>
  <si>
    <t>30000 to 34999</t>
  </si>
  <si>
    <t>Successful Campaigns</t>
  </si>
  <si>
    <t>Failed Campaigns</t>
  </si>
  <si>
    <t>Mean</t>
  </si>
  <si>
    <t>Median</t>
  </si>
  <si>
    <t xml:space="preserve">Minimum </t>
  </si>
  <si>
    <t xml:space="preserve">Maximum </t>
  </si>
  <si>
    <t xml:space="preserve">Variance 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</si>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</sst>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C0C0C"/>
      <name val="Inherit"/>
    </font>
    <font>
      <sz val="9"/>
      <color indexed="81"/>
      <name val="Tahoma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" fontId="0" fillId="0" borderId="0" xfId="42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0" fontId="16" fillId="0" borderId="0" xfId="0" applyFont="1"/>
    <xf numFmtId="0" fontId="18" fillId="0" borderId="0" xfId="0" applyFont="1" applyAlignment="1">
      <alignment horizontal="left" vertical="center" indent="1"/>
    </xf>
    <xf numFmtId="9" fontId="16" fillId="0" borderId="0" xfId="0" applyNumberFormat="1" applyFon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6" fillId="0" borderId="0" xfId="42" applyNumberFormat="1" applyFont="1" applyBorder="1" applyAlignment="1">
      <alignment horizontal="center"/>
    </xf>
    <xf numFmtId="0" fontId="0" fillId="0" borderId="0" xfId="42" applyNumberFormat="1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[CrowdfundingBook.xlsx]Category!PivotTable2</c:name>
    <c:fmtId val="2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3-4AE7-B038-E59148FB6464}"/>
            </c:ext>
          </c:extLst>
        </c:ser>
        <c:ser>
          <c:idx val="1"/>
          <c:order val="1"/>
          <c:tx>
            <c:strRef>
              <c:f>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F3-4AE7-B038-E59148FB6464}"/>
            </c:ext>
          </c:extLst>
        </c:ser>
        <c:ser>
          <c:idx val="2"/>
          <c:order val="2"/>
          <c:tx>
            <c:strRef>
              <c:f>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F3-4AE7-B038-E59148FB6464}"/>
            </c:ext>
          </c:extLst>
        </c:ser>
        <c:ser>
          <c:idx val="3"/>
          <c:order val="3"/>
          <c:tx>
            <c:strRef>
              <c:f>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Category!$E$6:$E$15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F3-4AE7-B038-E59148FB6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0784832"/>
        <c:axId val="473151152"/>
        <c:axId val="0"/>
      </c:bar3DChart>
      <c:catAx>
        <c:axId val="840784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51152"/>
        <c:crosses val="autoZero"/>
        <c:auto val="1"/>
        <c:lblAlgn val="ctr"/>
        <c:lblOffset val="100"/>
        <c:noMultiLvlLbl val="0"/>
      </c:catAx>
      <c:valAx>
        <c:axId val="4731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8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[CrowdfundingBook.xlsx]Sub-category!PivotTable2</c:name>
    <c:fmtId val="2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1-4BCE-84FB-AF7C646B99E0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1-4BCE-84FB-AF7C646B99E0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1-4BCE-84FB-AF7C646B99E0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1-4BCE-84FB-AF7C646B9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2009408"/>
        <c:axId val="469609552"/>
      </c:barChart>
      <c:catAx>
        <c:axId val="74200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609552"/>
        <c:crosses val="autoZero"/>
        <c:auto val="1"/>
        <c:lblAlgn val="ctr"/>
        <c:lblOffset val="100"/>
        <c:noMultiLvlLbl val="0"/>
      </c:catAx>
      <c:valAx>
        <c:axId val="46960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00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[CrowdfundingBook.xlsx]Month!PivotTable6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983231062608457E-2"/>
          <c:y val="2.4001881081863234E-2"/>
          <c:w val="0.8409005934380438"/>
          <c:h val="0.88869562988922557"/>
        </c:manualLayout>
      </c:layout>
      <c:lineChart>
        <c:grouping val="standard"/>
        <c:varyColors val="0"/>
        <c:ser>
          <c:idx val="0"/>
          <c:order val="0"/>
          <c:tx>
            <c:strRef>
              <c:f>Month!$B$4:$B$5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D4-467C-9DFF-1EB3908A2860}"/>
            </c:ext>
          </c:extLst>
        </c:ser>
        <c:ser>
          <c:idx val="1"/>
          <c:order val="1"/>
          <c:tx>
            <c:strRef>
              <c:f>Month!$C$4:$C$5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D4-467C-9DFF-1EB3908A2860}"/>
            </c:ext>
          </c:extLst>
        </c:ser>
        <c:ser>
          <c:idx val="2"/>
          <c:order val="2"/>
          <c:tx>
            <c:strRef>
              <c:f>Month!$D$4:$D$5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Month!$A$6:$A$18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Month!$D$6:$D$18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D4-467C-9DFF-1EB3908A2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862544"/>
        <c:axId val="461321184"/>
      </c:lineChart>
      <c:catAx>
        <c:axId val="54786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21184"/>
        <c:crosses val="autoZero"/>
        <c:auto val="1"/>
        <c:lblAlgn val="ctr"/>
        <c:lblOffset val="100"/>
        <c:noMultiLvlLbl val="0"/>
      </c:catAx>
      <c:valAx>
        <c:axId val="4613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6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Outcomes</a:t>
            </a:r>
            <a:r>
              <a:rPr lang="en-US" sz="2000" baseline="0"/>
              <a:t> Based on Goal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547324352054936E-2"/>
          <c:y val="0.15641323808495874"/>
          <c:w val="0.9464800731342885"/>
          <c:h val="0.65051680252269706"/>
        </c:manualLayout>
      </c:layout>
      <c:lineChart>
        <c:grouping val="standard"/>
        <c:varyColors val="0"/>
        <c:ser>
          <c:idx val="0"/>
          <c:order val="0"/>
          <c:tx>
            <c:strRef>
              <c:f>Goals!$F$1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7-401E-ADA6-999975CEEE1C}"/>
            </c:ext>
          </c:extLst>
        </c:ser>
        <c:ser>
          <c:idx val="1"/>
          <c:order val="1"/>
          <c:tx>
            <c:strRef>
              <c:f>Goals!$G$1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77-401E-ADA6-999975CEEE1C}"/>
            </c:ext>
          </c:extLst>
        </c:ser>
        <c:ser>
          <c:idx val="2"/>
          <c:order val="2"/>
          <c:tx>
            <c:strRef>
              <c:f>Goals!$H$1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Goals!$A$2:$A$13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Goals!$H$2:$H$13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77-401E-ADA6-999975CEE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642368"/>
        <c:axId val="227642784"/>
      </c:lineChart>
      <c:catAx>
        <c:axId val="22764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42784"/>
        <c:crosses val="autoZero"/>
        <c:auto val="1"/>
        <c:lblAlgn val="ctr"/>
        <c:lblOffset val="100"/>
        <c:noMultiLvlLbl val="0"/>
      </c:catAx>
      <c:valAx>
        <c:axId val="2276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64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646112</xdr:colOff>
      <xdr:row>2</xdr:row>
      <xdr:rowOff>82550</xdr:rowOff>
    </xdr:from>
    <xdr:to>
      <xdr:col>13</xdr:col>
      <xdr:colOff>611187</xdr:colOff>
      <xdr:row>16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9349E9-0434-04B7-1150-901A58043A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220662</xdr:colOff>
      <xdr:row>10</xdr:row>
      <xdr:rowOff>120650</xdr:rowOff>
    </xdr:from>
    <xdr:to>
      <xdr:col>13</xdr:col>
      <xdr:colOff>257175</xdr:colOff>
      <xdr:row>24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409B6-CBDC-EBBF-BAE2-D3568054FF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541336</xdr:colOff>
      <xdr:row>3</xdr:row>
      <xdr:rowOff>142876</xdr:rowOff>
    </xdr:from>
    <xdr:to>
      <xdr:col>20</xdr:col>
      <xdr:colOff>609599</xdr:colOff>
      <xdr:row>24</xdr:row>
      <xdr:rowOff>82551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FEE24-F8EA-9A4D-C00E-27AB45A13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14</xdr:row>
      <xdr:rowOff>127000</xdr:rowOff>
    </xdr:from>
    <xdr:to>
      <xdr:col>8</xdr:col>
      <xdr:colOff>435909</xdr:colOff>
      <xdr:row>33</xdr:row>
      <xdr:rowOff>14007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5B923F3-0D2A-4068-8923-47F1AFA85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vid Oakes" id="{AFACB49E-533D-4495-8C93-581B27C45FCD}" userId="54d1fc0ba1d5b6e2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Oakes" refreshedDate="45215.505768287039" createdVersion="8" refreshedVersion="8" minRefreshableVersion="3" recordCount="1000" xr:uid="{E1512EA9-36A8-4C37-9A83-4865810E62E0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 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Oakes" refreshedDate="45215.536635416669" createdVersion="8" refreshedVersion="8" minRefreshableVersion="3" recordCount="1001" xr:uid="{30EEAEF8-2ACE-41A3-8176-9BE791447777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containsInteger="1" minValue="0" maxValue="2338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String="0" containsBlank="1" containsNumber="1" minValue="0" maxValue="113.17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n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x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x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b v="0"/>
    <b v="0"/>
    <s v="technology/web"/>
    <x v="2"/>
    <x v="2"/>
  </r>
  <r>
    <x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b v="0"/>
    <b v="0"/>
    <s v="music/rock"/>
    <x v="1"/>
    <x v="1"/>
  </r>
  <r>
    <x v="4"/>
    <s v="Larson-Little"/>
    <s v="Proactive foreground core"/>
    <n v="7600"/>
    <n v="5265"/>
    <n v="69"/>
    <x v="0"/>
    <n v="53"/>
    <n v="99.34"/>
    <x v="1"/>
    <s v="USD"/>
    <n v="1547964000"/>
    <n v="1548309600"/>
    <b v="0"/>
    <b v="0"/>
    <s v="theater/plays"/>
    <x v="3"/>
    <x v="3"/>
  </r>
  <r>
    <x v="5"/>
    <s v="Harris Group"/>
    <s v="Open-source optimizing database"/>
    <n v="7600"/>
    <n v="13195"/>
    <n v="174"/>
    <x v="1"/>
    <n v="174"/>
    <n v="75.83"/>
    <x v="3"/>
    <s v="DKK"/>
    <n v="1346130000"/>
    <n v="1347080400"/>
    <b v="0"/>
    <b v="0"/>
    <s v="theater/plays"/>
    <x v="3"/>
    <x v="3"/>
  </r>
  <r>
    <x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b v="0"/>
    <b v="0"/>
    <s v="film &amp; video/documentary"/>
    <x v="4"/>
    <x v="4"/>
  </r>
  <r>
    <x v="7"/>
    <s v="Carter-Guzman"/>
    <s v="Centralized cohesive challenge"/>
    <n v="4500"/>
    <n v="14741"/>
    <n v="328"/>
    <x v="1"/>
    <n v="227"/>
    <n v="64.94"/>
    <x v="3"/>
    <s v="DKK"/>
    <n v="1439442000"/>
    <n v="1439614800"/>
    <b v="0"/>
    <b v="0"/>
    <s v="theater/plays"/>
    <x v="3"/>
    <x v="3"/>
  </r>
  <r>
    <x v="8"/>
    <s v="Nunez-Richards"/>
    <s v="Exclusive attitude-oriented intranet"/>
    <n v="110100"/>
    <n v="21946"/>
    <n v="20"/>
    <x v="2"/>
    <n v="708"/>
    <n v="31"/>
    <x v="3"/>
    <s v="DKK"/>
    <n v="1281330000"/>
    <n v="1281502800"/>
    <b v="0"/>
    <b v="0"/>
    <s v="theater/plays"/>
    <x v="3"/>
    <x v="3"/>
  </r>
  <r>
    <x v="9"/>
    <s v="Rangel, Holt and Jones"/>
    <s v="Open-source fresh-thinking model"/>
    <n v="6200"/>
    <n v="3208"/>
    <n v="52"/>
    <x v="0"/>
    <n v="44"/>
    <n v="72.91"/>
    <x v="1"/>
    <s v="USD"/>
    <n v="1379566800"/>
    <n v="1383804000"/>
    <b v="0"/>
    <b v="0"/>
    <s v="music/electric music"/>
    <x v="1"/>
    <x v="5"/>
  </r>
  <r>
    <x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s v="film &amp; video/drama"/>
    <x v="4"/>
    <x v="6"/>
  </r>
  <r>
    <x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b v="0"/>
    <b v="1"/>
    <s v="theater/plays"/>
    <x v="3"/>
    <x v="3"/>
  </r>
  <r>
    <x v="12"/>
    <s v="Kim Ltd"/>
    <s v="Assimilated hybrid intranet"/>
    <n v="6300"/>
    <n v="5629"/>
    <n v="89"/>
    <x v="0"/>
    <n v="55"/>
    <n v="102.35"/>
    <x v="1"/>
    <s v="USD"/>
    <n v="1571720400"/>
    <n v="1572411600"/>
    <b v="0"/>
    <b v="0"/>
    <s v="film &amp; video/drama"/>
    <x v="4"/>
    <x v="6"/>
  </r>
  <r>
    <x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b v="0"/>
    <b v="0"/>
    <s v="music/indie rock"/>
    <x v="1"/>
    <x v="7"/>
  </r>
  <r>
    <x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b v="0"/>
    <b v="0"/>
    <s v="music/indie rock"/>
    <x v="1"/>
    <x v="7"/>
  </r>
  <r>
    <x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b v="0"/>
    <b v="0"/>
    <s v="technology/wearables"/>
    <x v="2"/>
    <x v="8"/>
  </r>
  <r>
    <x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s v="publishing/nonfiction"/>
    <x v="5"/>
    <x v="9"/>
  </r>
  <r>
    <x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b v="0"/>
    <b v="0"/>
    <s v="film &amp; video/animation"/>
    <x v="4"/>
    <x v="10"/>
  </r>
  <r>
    <x v="18"/>
    <s v="Johnson-Gould"/>
    <s v="Exclusive needs-based adapter"/>
    <n v="9100"/>
    <n v="6089"/>
    <n v="67"/>
    <x v="3"/>
    <n v="135"/>
    <n v="45.1"/>
    <x v="1"/>
    <s v="USD"/>
    <n v="1536382800"/>
    <n v="1537074000"/>
    <b v="0"/>
    <b v="0"/>
    <s v="theater/plays"/>
    <x v="3"/>
    <x v="3"/>
  </r>
  <r>
    <x v="19"/>
    <s v="Perez-Hess"/>
    <s v="Down-sized cohesive archive"/>
    <n v="62500"/>
    <n v="30331"/>
    <n v="49"/>
    <x v="0"/>
    <n v="674"/>
    <n v="45"/>
    <x v="1"/>
    <s v="USD"/>
    <n v="1551679200"/>
    <n v="1553490000"/>
    <b v="0"/>
    <b v="1"/>
    <s v="theater/plays"/>
    <x v="3"/>
    <x v="3"/>
  </r>
  <r>
    <x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b v="0"/>
    <b v="0"/>
    <s v="film &amp; video/drama"/>
    <x v="4"/>
    <x v="6"/>
  </r>
  <r>
    <x v="21"/>
    <s v="Simmons-Reynolds"/>
    <s v="Re-engineered intangible definition"/>
    <n v="94000"/>
    <n v="38533"/>
    <n v="41"/>
    <x v="0"/>
    <n v="558"/>
    <n v="69.06"/>
    <x v="1"/>
    <s v="USD"/>
    <n v="1313384400"/>
    <n v="1316322000"/>
    <b v="0"/>
    <b v="0"/>
    <s v="theater/plays"/>
    <x v="3"/>
    <x v="3"/>
  </r>
  <r>
    <x v="22"/>
    <s v="Collier Inc"/>
    <s v="Enhanced dynamic definition"/>
    <n v="59100"/>
    <n v="75690"/>
    <n v="128"/>
    <x v="1"/>
    <n v="890"/>
    <n v="85.04"/>
    <x v="1"/>
    <s v="USD"/>
    <n v="1522731600"/>
    <n v="1524027600"/>
    <b v="0"/>
    <b v="0"/>
    <s v="theater/plays"/>
    <x v="3"/>
    <x v="3"/>
  </r>
  <r>
    <x v="23"/>
    <s v="Gray-Jenkins"/>
    <s v="Devolved next generation adapter"/>
    <n v="4500"/>
    <n v="14942"/>
    <n v="332"/>
    <x v="1"/>
    <n v="142"/>
    <n v="105.23"/>
    <x v="4"/>
    <s v="GBP"/>
    <n v="1550124000"/>
    <n v="1554699600"/>
    <b v="0"/>
    <b v="0"/>
    <s v="film &amp; video/documentary"/>
    <x v="4"/>
    <x v="4"/>
  </r>
  <r>
    <x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b v="0"/>
    <b v="0"/>
    <s v="technology/wearables"/>
    <x v="2"/>
    <x v="8"/>
  </r>
  <r>
    <x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b v="0"/>
    <b v="1"/>
    <s v="games/video games"/>
    <x v="6"/>
    <x v="11"/>
  </r>
  <r>
    <x v="26"/>
    <s v="Spencer-Bates"/>
    <s v="Optional responsive customer loyalty"/>
    <n v="107500"/>
    <n v="51814"/>
    <n v="48"/>
    <x v="3"/>
    <n v="1480"/>
    <n v="35.01"/>
    <x v="1"/>
    <s v="USD"/>
    <n v="1533013200"/>
    <n v="1535346000"/>
    <b v="0"/>
    <b v="0"/>
    <s v="theater/plays"/>
    <x v="3"/>
    <x v="3"/>
  </r>
  <r>
    <x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s v="music/rock"/>
    <x v="1"/>
    <x v="1"/>
  </r>
  <r>
    <x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b v="0"/>
    <b v="1"/>
    <s v="theater/plays"/>
    <x v="3"/>
    <x v="3"/>
  </r>
  <r>
    <x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b v="0"/>
    <b v="0"/>
    <s v="film &amp; video/shorts"/>
    <x v="4"/>
    <x v="12"/>
  </r>
  <r>
    <x v="30"/>
    <s v="Clark-Cooke"/>
    <s v="Down-sized analyzing challenge"/>
    <n v="9000"/>
    <n v="14455"/>
    <n v="161"/>
    <x v="1"/>
    <n v="129"/>
    <n v="112.05"/>
    <x v="1"/>
    <s v="USD"/>
    <n v="1558674000"/>
    <n v="1559106000"/>
    <b v="0"/>
    <b v="0"/>
    <s v="film &amp; video/animation"/>
    <x v="4"/>
    <x v="10"/>
  </r>
  <r>
    <x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x v="32"/>
    <s v="Jackson PLC"/>
    <s v="Ergonomic 6thgeneration success"/>
    <n v="101000"/>
    <n v="87676"/>
    <n v="87"/>
    <x v="0"/>
    <n v="2307"/>
    <n v="38"/>
    <x v="6"/>
    <s v="EUR"/>
    <n v="1515564000"/>
    <n v="1517896800"/>
    <b v="0"/>
    <b v="0"/>
    <s v="film &amp; video/documentary"/>
    <x v="4"/>
    <x v="4"/>
  </r>
  <r>
    <x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b v="0"/>
    <b v="0"/>
    <s v="theater/plays"/>
    <x v="3"/>
    <x v="3"/>
  </r>
  <r>
    <x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s v="film &amp; video/documentary"/>
    <x v="4"/>
    <x v="4"/>
  </r>
  <r>
    <x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b v="0"/>
    <b v="1"/>
    <s v="film &amp; video/drama"/>
    <x v="4"/>
    <x v="6"/>
  </r>
  <r>
    <x v="36"/>
    <s v="Jackson-Lewis"/>
    <s v="Monitored multi-state encryption"/>
    <n v="700"/>
    <n v="1101"/>
    <n v="157"/>
    <x v="1"/>
    <n v="16"/>
    <n v="68.81"/>
    <x v="1"/>
    <s v="USD"/>
    <n v="1298700000"/>
    <n v="1300856400"/>
    <b v="0"/>
    <b v="0"/>
    <s v="theater/plays"/>
    <x v="3"/>
    <x v="3"/>
  </r>
  <r>
    <x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b v="0"/>
    <b v="1"/>
    <s v="publishing/fiction"/>
    <x v="5"/>
    <x v="13"/>
  </r>
  <r>
    <x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b v="0"/>
    <b v="0"/>
    <s v="photography/photography books"/>
    <x v="7"/>
    <x v="14"/>
  </r>
  <r>
    <x v="39"/>
    <s v="Kim-Rice"/>
    <s v="Organized bi-directional function"/>
    <n v="9900"/>
    <n v="5027"/>
    <n v="51"/>
    <x v="0"/>
    <n v="88"/>
    <n v="57.13"/>
    <x v="3"/>
    <s v="DKK"/>
    <n v="1361772000"/>
    <n v="1362978000"/>
    <b v="0"/>
    <b v="0"/>
    <s v="theater/plays"/>
    <x v="3"/>
    <x v="3"/>
  </r>
  <r>
    <x v="40"/>
    <s v="Garcia, Garcia and Lopez"/>
    <s v="Reduced stable middleware"/>
    <n v="8800"/>
    <n v="14878"/>
    <n v="169"/>
    <x v="1"/>
    <n v="198"/>
    <n v="75.14"/>
    <x v="1"/>
    <s v="USD"/>
    <n v="1275714000"/>
    <n v="1277355600"/>
    <b v="0"/>
    <b v="1"/>
    <s v="technology/wearables"/>
    <x v="2"/>
    <x v="8"/>
  </r>
  <r>
    <x v="41"/>
    <s v="Watts Group"/>
    <s v="Universal 5thgeneration neural-net"/>
    <n v="5600"/>
    <n v="11924"/>
    <n v="213"/>
    <x v="1"/>
    <n v="111"/>
    <n v="107.42"/>
    <x v="6"/>
    <s v="EUR"/>
    <n v="1346734800"/>
    <n v="1348981200"/>
    <b v="0"/>
    <b v="1"/>
    <s v="music/rock"/>
    <x v="1"/>
    <x v="1"/>
  </r>
  <r>
    <x v="42"/>
    <s v="Werner-Bryant"/>
    <s v="Virtual uniform frame"/>
    <n v="1800"/>
    <n v="7991"/>
    <n v="444"/>
    <x v="1"/>
    <n v="222"/>
    <n v="36"/>
    <x v="1"/>
    <s v="USD"/>
    <n v="1309755600"/>
    <n v="1310533200"/>
    <b v="0"/>
    <b v="0"/>
    <s v="food/food trucks"/>
    <x v="0"/>
    <x v="0"/>
  </r>
  <r>
    <x v="43"/>
    <s v="Schmitt-Mendoza"/>
    <s v="Profound explicit paradigm"/>
    <n v="90200"/>
    <n v="167717"/>
    <n v="186"/>
    <x v="1"/>
    <n v="6212"/>
    <n v="27"/>
    <x v="1"/>
    <s v="USD"/>
    <n v="1406178000"/>
    <n v="1407560400"/>
    <b v="0"/>
    <b v="0"/>
    <s v="publishing/radio &amp; podcasts"/>
    <x v="5"/>
    <x v="15"/>
  </r>
  <r>
    <x v="44"/>
    <s v="Reid-Mccullough"/>
    <s v="Visionary real-time groupware"/>
    <n v="1600"/>
    <n v="10541"/>
    <n v="659"/>
    <x v="1"/>
    <n v="98"/>
    <n v="107.56"/>
    <x v="3"/>
    <s v="DKK"/>
    <n v="1552798800"/>
    <n v="1552885200"/>
    <b v="0"/>
    <b v="0"/>
    <s v="publishing/fiction"/>
    <x v="5"/>
    <x v="13"/>
  </r>
  <r>
    <x v="45"/>
    <s v="Woods-Clark"/>
    <s v="Networked tertiary Graphical User Interface"/>
    <n v="9500"/>
    <n v="4530"/>
    <n v="48"/>
    <x v="0"/>
    <n v="48"/>
    <n v="94.38"/>
    <x v="1"/>
    <s v="USD"/>
    <n v="1478062800"/>
    <n v="1479362400"/>
    <b v="0"/>
    <b v="1"/>
    <s v="theater/plays"/>
    <x v="3"/>
    <x v="3"/>
  </r>
  <r>
    <x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b v="0"/>
    <b v="0"/>
    <s v="music/rock"/>
    <x v="1"/>
    <x v="1"/>
  </r>
  <r>
    <x v="47"/>
    <s v="Bennett and Sons"/>
    <s v="Function-based multi-state software"/>
    <n v="1500"/>
    <n v="7129"/>
    <n v="475"/>
    <x v="1"/>
    <n v="149"/>
    <n v="47.85"/>
    <x v="1"/>
    <s v="USD"/>
    <n v="1396069200"/>
    <n v="1398661200"/>
    <b v="0"/>
    <b v="0"/>
    <s v="theater/plays"/>
    <x v="3"/>
    <x v="3"/>
  </r>
  <r>
    <x v="48"/>
    <s v="Lamb Inc"/>
    <s v="Optimized leadingedge concept"/>
    <n v="33300"/>
    <n v="128862"/>
    <n v="387"/>
    <x v="1"/>
    <n v="2431"/>
    <n v="53.01"/>
    <x v="1"/>
    <s v="USD"/>
    <n v="1435208400"/>
    <n v="1436245200"/>
    <b v="0"/>
    <b v="0"/>
    <s v="theater/plays"/>
    <x v="3"/>
    <x v="3"/>
  </r>
  <r>
    <x v="49"/>
    <s v="Casey-Kelly"/>
    <s v="Sharable holistic interface"/>
    <n v="7200"/>
    <n v="13653"/>
    <n v="190"/>
    <x v="1"/>
    <n v="303"/>
    <n v="45.06"/>
    <x v="1"/>
    <s v="USD"/>
    <n v="1571547600"/>
    <n v="1575439200"/>
    <b v="0"/>
    <b v="0"/>
    <s v="music/rock"/>
    <x v="1"/>
    <x v="1"/>
  </r>
  <r>
    <x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x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b v="0"/>
    <b v="1"/>
    <s v="technology/wearables"/>
    <x v="2"/>
    <x v="8"/>
  </r>
  <r>
    <x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b v="0"/>
    <b v="0"/>
    <s v="theater/plays"/>
    <x v="3"/>
    <x v="3"/>
  </r>
  <r>
    <x v="53"/>
    <s v="Smith-Jones"/>
    <s v="Reverse-engineered static concept"/>
    <n v="8800"/>
    <n v="12356"/>
    <n v="140"/>
    <x v="1"/>
    <n v="209"/>
    <n v="59.12"/>
    <x v="1"/>
    <s v="USD"/>
    <n v="1400562000"/>
    <n v="1403931600"/>
    <b v="0"/>
    <b v="0"/>
    <s v="film &amp; video/drama"/>
    <x v="4"/>
    <x v="6"/>
  </r>
  <r>
    <x v="54"/>
    <s v="Roy PLC"/>
    <s v="Multi-channeled neutral customer loyalty"/>
    <n v="6000"/>
    <n v="5392"/>
    <n v="90"/>
    <x v="0"/>
    <n v="120"/>
    <n v="44.93"/>
    <x v="1"/>
    <s v="USD"/>
    <n v="1520748000"/>
    <n v="1521262800"/>
    <b v="0"/>
    <b v="0"/>
    <s v="technology/wearables"/>
    <x v="2"/>
    <x v="8"/>
  </r>
  <r>
    <x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b v="0"/>
    <b v="0"/>
    <s v="music/jazz"/>
    <x v="1"/>
    <x v="17"/>
  </r>
  <r>
    <x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b v="0"/>
    <b v="0"/>
    <s v="technology/wearables"/>
    <x v="2"/>
    <x v="8"/>
  </r>
  <r>
    <x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b v="0"/>
    <b v="0"/>
    <s v="games/video games"/>
    <x v="6"/>
    <x v="11"/>
  </r>
  <r>
    <x v="58"/>
    <s v="Anderson-Perez"/>
    <s v="Expanded 3rdgeneration strategy"/>
    <n v="2700"/>
    <n v="6132"/>
    <n v="227"/>
    <x v="1"/>
    <n v="211"/>
    <n v="29.06"/>
    <x v="1"/>
    <s v="USD"/>
    <n v="1442811600"/>
    <n v="1443934800"/>
    <b v="0"/>
    <b v="0"/>
    <s v="theater/plays"/>
    <x v="3"/>
    <x v="3"/>
  </r>
  <r>
    <x v="59"/>
    <s v="Wright, Fox and Marks"/>
    <s v="Assimilated real-time support"/>
    <n v="1400"/>
    <n v="3851"/>
    <n v="275"/>
    <x v="1"/>
    <n v="128"/>
    <n v="30.09"/>
    <x v="1"/>
    <s v="USD"/>
    <n v="1497243600"/>
    <n v="1498539600"/>
    <b v="0"/>
    <b v="1"/>
    <s v="theater/plays"/>
    <x v="3"/>
    <x v="3"/>
  </r>
  <r>
    <x v="60"/>
    <s v="Crawford-Peters"/>
    <s v="User-centric regional database"/>
    <n v="94200"/>
    <n v="135997"/>
    <n v="144"/>
    <x v="1"/>
    <n v="1600"/>
    <n v="85"/>
    <x v="0"/>
    <s v="CAD"/>
    <n v="1342501200"/>
    <n v="1342760400"/>
    <b v="0"/>
    <b v="0"/>
    <s v="theater/plays"/>
    <x v="3"/>
    <x v="3"/>
  </r>
  <r>
    <x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b v="0"/>
    <b v="0"/>
    <s v="theater/plays"/>
    <x v="3"/>
    <x v="3"/>
  </r>
  <r>
    <x v="62"/>
    <s v="Sparks-West"/>
    <s v="Organized incremental standardization"/>
    <n v="2000"/>
    <n v="14452"/>
    <n v="723"/>
    <x v="1"/>
    <n v="249"/>
    <n v="58.04"/>
    <x v="1"/>
    <s v="USD"/>
    <n v="1433480400"/>
    <n v="1433566800"/>
    <b v="0"/>
    <b v="0"/>
    <s v="technology/web"/>
    <x v="2"/>
    <x v="2"/>
  </r>
  <r>
    <x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s v="theater/plays"/>
    <x v="3"/>
    <x v="3"/>
  </r>
  <r>
    <x v="64"/>
    <s v="Mosley-Gilbert"/>
    <s v="Vision-oriented logistical intranet"/>
    <n v="2800"/>
    <n v="2734"/>
    <n v="98"/>
    <x v="0"/>
    <n v="38"/>
    <n v="71.95"/>
    <x v="1"/>
    <s v="USD"/>
    <n v="1530507600"/>
    <n v="1531803600"/>
    <b v="0"/>
    <b v="1"/>
    <s v="technology/web"/>
    <x v="2"/>
    <x v="2"/>
  </r>
  <r>
    <x v="65"/>
    <s v="Berry-Boyer"/>
    <s v="Mandatory incremental projection"/>
    <n v="6100"/>
    <n v="14405"/>
    <n v="236"/>
    <x v="1"/>
    <n v="236"/>
    <n v="61.04"/>
    <x v="1"/>
    <s v="USD"/>
    <n v="1296108000"/>
    <n v="1296712800"/>
    <b v="0"/>
    <b v="0"/>
    <s v="theater/plays"/>
    <x v="3"/>
    <x v="3"/>
  </r>
  <r>
    <x v="66"/>
    <s v="Sanders-Allen"/>
    <s v="Grass-roots needs-based encryption"/>
    <n v="2900"/>
    <n v="1307"/>
    <n v="45"/>
    <x v="0"/>
    <n v="12"/>
    <n v="108.92"/>
    <x v="1"/>
    <s v="USD"/>
    <n v="1428469200"/>
    <n v="1428901200"/>
    <b v="0"/>
    <b v="1"/>
    <s v="theater/plays"/>
    <x v="3"/>
    <x v="3"/>
  </r>
  <r>
    <x v="67"/>
    <s v="Lopez Inc"/>
    <s v="Team-oriented 6thgeneration middleware"/>
    <n v="72600"/>
    <n v="117892"/>
    <n v="162"/>
    <x v="1"/>
    <n v="4065"/>
    <n v="29"/>
    <x v="4"/>
    <s v="GBP"/>
    <n v="1264399200"/>
    <n v="1264831200"/>
    <b v="0"/>
    <b v="1"/>
    <s v="technology/wearables"/>
    <x v="2"/>
    <x v="8"/>
  </r>
  <r>
    <x v="68"/>
    <s v="Moreno-Turner"/>
    <s v="Inverse multi-tasking installation"/>
    <n v="5700"/>
    <n v="14508"/>
    <n v="255"/>
    <x v="1"/>
    <n v="246"/>
    <n v="58.98"/>
    <x v="6"/>
    <s v="EUR"/>
    <n v="1501131600"/>
    <n v="1505192400"/>
    <b v="0"/>
    <b v="1"/>
    <s v="theater/plays"/>
    <x v="3"/>
    <x v="3"/>
  </r>
  <r>
    <x v="69"/>
    <s v="Jones-Watson"/>
    <s v="Switchable disintermediate moderator"/>
    <n v="7900"/>
    <n v="1901"/>
    <n v="24"/>
    <x v="3"/>
    <n v="17"/>
    <n v="111.82"/>
    <x v="1"/>
    <s v="USD"/>
    <n v="1292738400"/>
    <n v="1295676000"/>
    <b v="0"/>
    <b v="0"/>
    <s v="theater/plays"/>
    <x v="3"/>
    <x v="3"/>
  </r>
  <r>
    <x v="70"/>
    <s v="Barker Inc"/>
    <s v="Re-engineered 24/7 task-force"/>
    <n v="128000"/>
    <n v="158389"/>
    <n v="124"/>
    <x v="1"/>
    <n v="2475"/>
    <n v="64"/>
    <x v="6"/>
    <s v="EUR"/>
    <n v="1288674000"/>
    <n v="1292911200"/>
    <b v="0"/>
    <b v="1"/>
    <s v="theater/plays"/>
    <x v="3"/>
    <x v="3"/>
  </r>
  <r>
    <x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b v="0"/>
    <b v="0"/>
    <s v="theater/plays"/>
    <x v="3"/>
    <x v="3"/>
  </r>
  <r>
    <x v="72"/>
    <s v="Hampton, Lewis and Ray"/>
    <s v="Seamless coherent parallelism"/>
    <n v="600"/>
    <n v="4022"/>
    <n v="670"/>
    <x v="1"/>
    <n v="54"/>
    <n v="74.48"/>
    <x v="1"/>
    <s v="USD"/>
    <n v="1435726800"/>
    <n v="1438837200"/>
    <b v="0"/>
    <b v="0"/>
    <s v="film &amp; video/animation"/>
    <x v="4"/>
    <x v="10"/>
  </r>
  <r>
    <x v="73"/>
    <s v="Collins-Goodman"/>
    <s v="Cross-platform even-keeled initiative"/>
    <n v="1400"/>
    <n v="9253"/>
    <n v="661"/>
    <x v="1"/>
    <n v="88"/>
    <n v="105.15"/>
    <x v="1"/>
    <s v="USD"/>
    <n v="1480226400"/>
    <n v="1480485600"/>
    <b v="0"/>
    <b v="0"/>
    <s v="music/jazz"/>
    <x v="1"/>
    <x v="17"/>
  </r>
  <r>
    <x v="74"/>
    <s v="Davis-Michael"/>
    <s v="Progressive tertiary framework"/>
    <n v="3900"/>
    <n v="4776"/>
    <n v="122"/>
    <x v="1"/>
    <n v="85"/>
    <n v="56.19"/>
    <x v="4"/>
    <s v="GBP"/>
    <n v="1459054800"/>
    <n v="1459141200"/>
    <b v="0"/>
    <b v="0"/>
    <s v="music/metal"/>
    <x v="1"/>
    <x v="16"/>
  </r>
  <r>
    <x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b v="0"/>
    <b v="0"/>
    <s v="photography/photography books"/>
    <x v="7"/>
    <x v="14"/>
  </r>
  <r>
    <x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b v="1"/>
    <b v="1"/>
    <s v="theater/plays"/>
    <x v="3"/>
    <x v="3"/>
  </r>
  <r>
    <x v="77"/>
    <s v="Acevedo-Huffman"/>
    <s v="Pre-emptive impactful model"/>
    <n v="9500"/>
    <n v="4460"/>
    <n v="47"/>
    <x v="0"/>
    <n v="56"/>
    <n v="79.64"/>
    <x v="1"/>
    <s v="USD"/>
    <n v="1285563600"/>
    <n v="1286773200"/>
    <b v="0"/>
    <b v="1"/>
    <s v="film &amp; video/animation"/>
    <x v="4"/>
    <x v="10"/>
  </r>
  <r>
    <x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b v="0"/>
    <b v="0"/>
    <s v="publishing/translations"/>
    <x v="5"/>
    <x v="18"/>
  </r>
  <r>
    <x v="79"/>
    <s v="Soto LLC"/>
    <s v="Triple-buffered reciprocal project"/>
    <n v="57800"/>
    <n v="40228"/>
    <n v="70"/>
    <x v="0"/>
    <n v="838"/>
    <n v="48"/>
    <x v="1"/>
    <s v="USD"/>
    <n v="1529125200"/>
    <n v="1529557200"/>
    <b v="0"/>
    <b v="0"/>
    <s v="theater/plays"/>
    <x v="3"/>
    <x v="3"/>
  </r>
  <r>
    <x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b v="0"/>
    <b v="0"/>
    <s v="games/video games"/>
    <x v="6"/>
    <x v="11"/>
  </r>
  <r>
    <x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b v="0"/>
    <b v="0"/>
    <s v="music/rock"/>
    <x v="1"/>
    <x v="1"/>
  </r>
  <r>
    <x v="82"/>
    <s v="Porter-George"/>
    <s v="Reactive content-based framework"/>
    <n v="1000"/>
    <n v="14973"/>
    <n v="1497"/>
    <x v="1"/>
    <n v="180"/>
    <n v="83.18"/>
    <x v="4"/>
    <s v="GBP"/>
    <n v="1547704800"/>
    <n v="1548309600"/>
    <b v="0"/>
    <b v="1"/>
    <s v="games/video games"/>
    <x v="6"/>
    <x v="11"/>
  </r>
  <r>
    <x v="83"/>
    <s v="Fitzgerald PLC"/>
    <s v="Realigned user-facing concept"/>
    <n v="106400"/>
    <n v="39996"/>
    <n v="38"/>
    <x v="0"/>
    <n v="1000"/>
    <n v="40"/>
    <x v="1"/>
    <s v="USD"/>
    <n v="1469682000"/>
    <n v="1471582800"/>
    <b v="0"/>
    <b v="0"/>
    <s v="music/electric music"/>
    <x v="1"/>
    <x v="5"/>
  </r>
  <r>
    <x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b v="0"/>
    <b v="0"/>
    <s v="technology/wearables"/>
    <x v="2"/>
    <x v="8"/>
  </r>
  <r>
    <x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b v="0"/>
    <b v="0"/>
    <s v="music/indie rock"/>
    <x v="1"/>
    <x v="7"/>
  </r>
  <r>
    <x v="86"/>
    <s v="Davis-Smith"/>
    <s v="Organic motivating firmware"/>
    <n v="7400"/>
    <n v="12405"/>
    <n v="168"/>
    <x v="1"/>
    <n v="203"/>
    <n v="61.11"/>
    <x v="1"/>
    <s v="USD"/>
    <n v="1430715600"/>
    <n v="1431838800"/>
    <b v="1"/>
    <b v="0"/>
    <s v="theater/plays"/>
    <x v="3"/>
    <x v="3"/>
  </r>
  <r>
    <x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b v="0"/>
    <b v="1"/>
    <s v="music/rock"/>
    <x v="1"/>
    <x v="1"/>
  </r>
  <r>
    <x v="88"/>
    <s v="Clark Group"/>
    <s v="Grass-roots fault-tolerant policy"/>
    <n v="4800"/>
    <n v="12516"/>
    <n v="261"/>
    <x v="1"/>
    <n v="113"/>
    <n v="110.76"/>
    <x v="1"/>
    <s v="USD"/>
    <n v="1429160400"/>
    <n v="1431061200"/>
    <b v="0"/>
    <b v="0"/>
    <s v="publishing/translations"/>
    <x v="5"/>
    <x v="18"/>
  </r>
  <r>
    <x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b v="0"/>
    <b v="0"/>
    <s v="theater/plays"/>
    <x v="3"/>
    <x v="3"/>
  </r>
  <r>
    <x v="90"/>
    <s v="Kramer Group"/>
    <s v="Synergistic explicit parallelism"/>
    <n v="7800"/>
    <n v="6132"/>
    <n v="79"/>
    <x v="0"/>
    <n v="106"/>
    <n v="57.85"/>
    <x v="1"/>
    <s v="USD"/>
    <n v="1456380000"/>
    <n v="1456380000"/>
    <b v="0"/>
    <b v="1"/>
    <s v="theater/plays"/>
    <x v="3"/>
    <x v="3"/>
  </r>
  <r>
    <x v="91"/>
    <s v="Frazier, Patrick and Smith"/>
    <s v="Enhanced systemic analyzer"/>
    <n v="154300"/>
    <n v="74688"/>
    <n v="48"/>
    <x v="0"/>
    <n v="679"/>
    <n v="110"/>
    <x v="6"/>
    <s v="EUR"/>
    <n v="1470459600"/>
    <n v="1472878800"/>
    <b v="0"/>
    <b v="0"/>
    <s v="publishing/translations"/>
    <x v="5"/>
    <x v="18"/>
  </r>
  <r>
    <x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b v="0"/>
    <b v="1"/>
    <s v="games/video games"/>
    <x v="6"/>
    <x v="11"/>
  </r>
  <r>
    <x v="93"/>
    <s v="Hall and Sons"/>
    <s v="Pre-emptive radical architecture"/>
    <n v="108800"/>
    <n v="65877"/>
    <n v="61"/>
    <x v="3"/>
    <n v="610"/>
    <n v="108"/>
    <x v="1"/>
    <s v="USD"/>
    <n v="1350709200"/>
    <n v="1351054800"/>
    <b v="0"/>
    <b v="1"/>
    <s v="theater/plays"/>
    <x v="3"/>
    <x v="3"/>
  </r>
  <r>
    <x v="94"/>
    <s v="Hanson Inc"/>
    <s v="Grass-roots web-enabled contingency"/>
    <n v="2900"/>
    <n v="8807"/>
    <n v="304"/>
    <x v="1"/>
    <n v="180"/>
    <n v="48.93"/>
    <x v="4"/>
    <s v="GBP"/>
    <n v="1554613200"/>
    <n v="1555563600"/>
    <b v="0"/>
    <b v="0"/>
    <s v="technology/web"/>
    <x v="2"/>
    <x v="2"/>
  </r>
  <r>
    <x v="95"/>
    <s v="Sanchez LLC"/>
    <s v="Stand-alone system-worthy standardization"/>
    <n v="900"/>
    <n v="1017"/>
    <n v="113"/>
    <x v="1"/>
    <n v="27"/>
    <n v="37.67"/>
    <x v="1"/>
    <s v="USD"/>
    <n v="1571029200"/>
    <n v="1571634000"/>
    <b v="0"/>
    <b v="0"/>
    <s v="film &amp; video/documentary"/>
    <x v="4"/>
    <x v="4"/>
  </r>
  <r>
    <x v="96"/>
    <s v="Howard Ltd"/>
    <s v="Down-sized systematic policy"/>
    <n v="69700"/>
    <n v="151513"/>
    <n v="217"/>
    <x v="1"/>
    <n v="2331"/>
    <n v="65"/>
    <x v="1"/>
    <s v="USD"/>
    <n v="1299736800"/>
    <n v="1300856400"/>
    <b v="0"/>
    <b v="0"/>
    <s v="theater/plays"/>
    <x v="3"/>
    <x v="3"/>
  </r>
  <r>
    <x v="97"/>
    <s v="Stewart LLC"/>
    <s v="Cloned bi-directional architecture"/>
    <n v="1300"/>
    <n v="12047"/>
    <n v="927"/>
    <x v="1"/>
    <n v="113"/>
    <n v="106.61"/>
    <x v="1"/>
    <s v="USD"/>
    <n v="1435208400"/>
    <n v="1439874000"/>
    <b v="0"/>
    <b v="0"/>
    <s v="food/food trucks"/>
    <x v="0"/>
    <x v="0"/>
  </r>
  <r>
    <x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b v="0"/>
    <b v="0"/>
    <s v="games/video games"/>
    <x v="6"/>
    <x v="11"/>
  </r>
  <r>
    <x v="99"/>
    <s v="Baker-Morris"/>
    <s v="Fully-configurable motivating approach"/>
    <n v="7600"/>
    <n v="14951"/>
    <n v="197"/>
    <x v="1"/>
    <n v="164"/>
    <n v="91.16"/>
    <x v="1"/>
    <s v="USD"/>
    <n v="1416895200"/>
    <n v="1419400800"/>
    <b v="0"/>
    <b v="0"/>
    <s v="theater/plays"/>
    <x v="3"/>
    <x v="3"/>
  </r>
  <r>
    <x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x v="101"/>
    <s v="Douglas LLC"/>
    <s v="Reduced heuristic moratorium"/>
    <n v="900"/>
    <n v="9193"/>
    <n v="1021"/>
    <x v="1"/>
    <n v="164"/>
    <n v="56.05"/>
    <x v="1"/>
    <s v="USD"/>
    <n v="1424498400"/>
    <n v="1425103200"/>
    <b v="0"/>
    <b v="1"/>
    <s v="music/electric music"/>
    <x v="1"/>
    <x v="5"/>
  </r>
  <r>
    <x v="102"/>
    <s v="Garcia Inc"/>
    <s v="Front-line web-enabled model"/>
    <n v="3700"/>
    <n v="10422"/>
    <n v="282"/>
    <x v="1"/>
    <n v="336"/>
    <n v="31.02"/>
    <x v="1"/>
    <s v="USD"/>
    <n v="1526274000"/>
    <n v="1526878800"/>
    <b v="0"/>
    <b v="1"/>
    <s v="technology/wearables"/>
    <x v="2"/>
    <x v="8"/>
  </r>
  <r>
    <x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b v="0"/>
    <b v="0"/>
    <s v="music/electric music"/>
    <x v="1"/>
    <x v="5"/>
  </r>
  <r>
    <x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b v="0"/>
    <b v="0"/>
    <s v="music/indie rock"/>
    <x v="1"/>
    <x v="7"/>
  </r>
  <r>
    <x v="105"/>
    <s v="Charles-Johnson"/>
    <s v="Total fresh-thinking system engine"/>
    <n v="6800"/>
    <n v="9829"/>
    <n v="145"/>
    <x v="1"/>
    <n v="95"/>
    <n v="103.46"/>
    <x v="1"/>
    <s v="USD"/>
    <n v="1364878800"/>
    <n v="1366434000"/>
    <b v="0"/>
    <b v="0"/>
    <s v="technology/web"/>
    <x v="2"/>
    <x v="2"/>
  </r>
  <r>
    <x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b v="0"/>
    <b v="0"/>
    <s v="theater/plays"/>
    <x v="3"/>
    <x v="3"/>
  </r>
  <r>
    <x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b v="0"/>
    <b v="1"/>
    <s v="theater/plays"/>
    <x v="3"/>
    <x v="3"/>
  </r>
  <r>
    <x v="108"/>
    <s v="Decker Inc"/>
    <s v="Universal encompassing implementation"/>
    <n v="1500"/>
    <n v="8929"/>
    <n v="595"/>
    <x v="1"/>
    <n v="83"/>
    <n v="107.58"/>
    <x v="1"/>
    <s v="USD"/>
    <n v="1333688400"/>
    <n v="1336885200"/>
    <b v="0"/>
    <b v="0"/>
    <s v="film &amp; video/documentary"/>
    <x v="4"/>
    <x v="4"/>
  </r>
  <r>
    <x v="109"/>
    <s v="Romero and Sons"/>
    <s v="Object-based client-server application"/>
    <n v="5200"/>
    <n v="3079"/>
    <n v="59"/>
    <x v="0"/>
    <n v="60"/>
    <n v="51.32"/>
    <x v="1"/>
    <s v="USD"/>
    <n v="1389506400"/>
    <n v="1389679200"/>
    <b v="0"/>
    <b v="0"/>
    <s v="film &amp; video/television"/>
    <x v="4"/>
    <x v="19"/>
  </r>
  <r>
    <x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b v="0"/>
    <b v="0"/>
    <s v="food/food trucks"/>
    <x v="0"/>
    <x v="0"/>
  </r>
  <r>
    <x v="111"/>
    <s v="Hart-Briggs"/>
    <s v="Re-engineered user-facing approach"/>
    <n v="61400"/>
    <n v="73653"/>
    <n v="120"/>
    <x v="1"/>
    <n v="676"/>
    <n v="108.95"/>
    <x v="1"/>
    <s v="USD"/>
    <n v="1348290000"/>
    <n v="1348808400"/>
    <b v="0"/>
    <b v="0"/>
    <s v="publishing/radio &amp; podcasts"/>
    <x v="5"/>
    <x v="15"/>
  </r>
  <r>
    <x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s v="technology/web"/>
    <x v="2"/>
    <x v="2"/>
  </r>
  <r>
    <x v="113"/>
    <s v="Wright, Hartman and Yu"/>
    <s v="User-friendly tertiary array"/>
    <n v="3300"/>
    <n v="12437"/>
    <n v="377"/>
    <x v="1"/>
    <n v="131"/>
    <n v="94.94"/>
    <x v="1"/>
    <s v="USD"/>
    <n v="1505192400"/>
    <n v="1505797200"/>
    <b v="0"/>
    <b v="0"/>
    <s v="food/food trucks"/>
    <x v="0"/>
    <x v="0"/>
  </r>
  <r>
    <x v="114"/>
    <s v="Harper-Davis"/>
    <s v="Robust heuristic encoding"/>
    <n v="1900"/>
    <n v="13816"/>
    <n v="727"/>
    <x v="1"/>
    <n v="126"/>
    <n v="109.65"/>
    <x v="1"/>
    <s v="USD"/>
    <n v="1554786000"/>
    <n v="1554872400"/>
    <b v="0"/>
    <b v="1"/>
    <s v="technology/wearables"/>
    <x v="2"/>
    <x v="8"/>
  </r>
  <r>
    <x v="115"/>
    <s v="Barrett PLC"/>
    <s v="Team-oriented clear-thinking capacity"/>
    <n v="166700"/>
    <n v="145382"/>
    <n v="87"/>
    <x v="0"/>
    <n v="3304"/>
    <n v="44"/>
    <x v="6"/>
    <s v="EUR"/>
    <n v="1510898400"/>
    <n v="1513922400"/>
    <b v="0"/>
    <b v="0"/>
    <s v="publishing/fiction"/>
    <x v="5"/>
    <x v="13"/>
  </r>
  <r>
    <x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x v="117"/>
    <s v="Chaney-Dennis"/>
    <s v="Business-focused 24hour groupware"/>
    <n v="4900"/>
    <n v="8523"/>
    <n v="174"/>
    <x v="1"/>
    <n v="275"/>
    <n v="30.99"/>
    <x v="1"/>
    <s v="USD"/>
    <n v="1316667600"/>
    <n v="1317186000"/>
    <b v="0"/>
    <b v="0"/>
    <s v="film &amp; video/television"/>
    <x v="4"/>
    <x v="19"/>
  </r>
  <r>
    <x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b v="0"/>
    <b v="0"/>
    <s v="photography/photography books"/>
    <x v="7"/>
    <x v="14"/>
  </r>
  <r>
    <x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b v="0"/>
    <b v="1"/>
    <s v="film &amp; video/documentary"/>
    <x v="4"/>
    <x v="4"/>
  </r>
  <r>
    <x v="120"/>
    <s v="Vega Group"/>
    <s v="Synchronized regional synergy"/>
    <n v="75100"/>
    <n v="112272"/>
    <n v="149"/>
    <x v="1"/>
    <n v="1782"/>
    <n v="63"/>
    <x v="1"/>
    <s v="USD"/>
    <n v="1429246800"/>
    <n v="1429592400"/>
    <b v="0"/>
    <b v="1"/>
    <s v="games/mobile games"/>
    <x v="6"/>
    <x v="20"/>
  </r>
  <r>
    <x v="121"/>
    <s v="Brown-Brown"/>
    <s v="Multi-lateral homogeneous success"/>
    <n v="45300"/>
    <n v="99361"/>
    <n v="219"/>
    <x v="1"/>
    <n v="903"/>
    <n v="110.03"/>
    <x v="1"/>
    <s v="USD"/>
    <n v="1412485200"/>
    <n v="1413608400"/>
    <b v="0"/>
    <b v="0"/>
    <s v="games/video games"/>
    <x v="6"/>
    <x v="11"/>
  </r>
  <r>
    <x v="122"/>
    <s v="Taylor PLC"/>
    <s v="Seamless zero-defect solution"/>
    <n v="136800"/>
    <n v="88055"/>
    <n v="64"/>
    <x v="0"/>
    <n v="3387"/>
    <n v="26"/>
    <x v="1"/>
    <s v="USD"/>
    <n v="1417068000"/>
    <n v="1419400800"/>
    <b v="0"/>
    <b v="0"/>
    <s v="publishing/fiction"/>
    <x v="5"/>
    <x v="13"/>
  </r>
  <r>
    <x v="123"/>
    <s v="Edwards-Lewis"/>
    <s v="Enhanced scalable concept"/>
    <n v="177700"/>
    <n v="33092"/>
    <n v="19"/>
    <x v="0"/>
    <n v="662"/>
    <n v="49.99"/>
    <x v="0"/>
    <s v="CAD"/>
    <n v="1448344800"/>
    <n v="1448604000"/>
    <b v="1"/>
    <b v="0"/>
    <s v="theater/plays"/>
    <x v="3"/>
    <x v="3"/>
  </r>
  <r>
    <x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b v="0"/>
    <b v="0"/>
    <s v="photography/photography books"/>
    <x v="7"/>
    <x v="14"/>
  </r>
  <r>
    <x v="125"/>
    <s v="Pratt LLC"/>
    <s v="Stand-alone web-enabled moderator"/>
    <n v="5300"/>
    <n v="8475"/>
    <n v="160"/>
    <x v="1"/>
    <n v="180"/>
    <n v="47.08"/>
    <x v="1"/>
    <s v="USD"/>
    <n v="1537333200"/>
    <n v="1537678800"/>
    <b v="0"/>
    <b v="0"/>
    <s v="theater/plays"/>
    <x v="3"/>
    <x v="3"/>
  </r>
  <r>
    <x v="126"/>
    <s v="Gross PLC"/>
    <s v="Proactive methodical benchmark"/>
    <n v="180200"/>
    <n v="69617"/>
    <n v="39"/>
    <x v="0"/>
    <n v="774"/>
    <n v="89.94"/>
    <x v="1"/>
    <s v="USD"/>
    <n v="1471150800"/>
    <n v="1473570000"/>
    <b v="0"/>
    <b v="1"/>
    <s v="theater/plays"/>
    <x v="3"/>
    <x v="3"/>
  </r>
  <r>
    <x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b v="0"/>
    <b v="0"/>
    <s v="theater/plays"/>
    <x v="3"/>
    <x v="3"/>
  </r>
  <r>
    <x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b v="0"/>
    <b v="0"/>
    <s v="music/rock"/>
    <x v="1"/>
    <x v="1"/>
  </r>
  <r>
    <x v="129"/>
    <s v="Morgan-Martinez"/>
    <s v="Mandatory tertiary implementation"/>
    <n v="148500"/>
    <n v="4756"/>
    <n v="3"/>
    <x v="3"/>
    <n v="55"/>
    <n v="86.47"/>
    <x v="2"/>
    <s v="AUD"/>
    <n v="1422943200"/>
    <n v="1425103200"/>
    <b v="0"/>
    <b v="0"/>
    <s v="food/food trucks"/>
    <x v="0"/>
    <x v="0"/>
  </r>
  <r>
    <x v="130"/>
    <s v="Luna, Anderson and Fox"/>
    <s v="Secured directional encryption"/>
    <n v="9600"/>
    <n v="14925"/>
    <n v="155"/>
    <x v="1"/>
    <n v="533"/>
    <n v="28"/>
    <x v="3"/>
    <s v="DKK"/>
    <n v="1319605200"/>
    <n v="1320991200"/>
    <b v="0"/>
    <b v="0"/>
    <s v="film &amp; video/drama"/>
    <x v="4"/>
    <x v="6"/>
  </r>
  <r>
    <x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b v="0"/>
    <b v="0"/>
    <s v="technology/web"/>
    <x v="2"/>
    <x v="2"/>
  </r>
  <r>
    <x v="132"/>
    <s v="Flowers and Sons"/>
    <s v="Virtual static core"/>
    <n v="3300"/>
    <n v="3834"/>
    <n v="116"/>
    <x v="1"/>
    <n v="89"/>
    <n v="43.08"/>
    <x v="1"/>
    <s v="USD"/>
    <n v="1515736800"/>
    <n v="1517119200"/>
    <b v="0"/>
    <b v="1"/>
    <s v="theater/plays"/>
    <x v="3"/>
    <x v="3"/>
  </r>
  <r>
    <x v="133"/>
    <s v="Gates PLC"/>
    <s v="Secured content-based product"/>
    <n v="4500"/>
    <n v="13985"/>
    <n v="311"/>
    <x v="1"/>
    <n v="159"/>
    <n v="87.96"/>
    <x v="1"/>
    <s v="USD"/>
    <n v="1313125200"/>
    <n v="1315026000"/>
    <b v="0"/>
    <b v="0"/>
    <s v="music/world music"/>
    <x v="1"/>
    <x v="21"/>
  </r>
  <r>
    <x v="134"/>
    <s v="Caldwell LLC"/>
    <s v="Secured executive concept"/>
    <n v="99500"/>
    <n v="89288"/>
    <n v="90"/>
    <x v="0"/>
    <n v="940"/>
    <n v="94.99"/>
    <x v="5"/>
    <s v="CHF"/>
    <n v="1308459600"/>
    <n v="1312693200"/>
    <b v="0"/>
    <b v="1"/>
    <s v="film &amp; video/documentary"/>
    <x v="4"/>
    <x v="4"/>
  </r>
  <r>
    <x v="135"/>
    <s v="Le, Burton and Evans"/>
    <s v="Balanced zero-defect software"/>
    <n v="7700"/>
    <n v="5488"/>
    <n v="71"/>
    <x v="0"/>
    <n v="117"/>
    <n v="46.91"/>
    <x v="1"/>
    <s v="USD"/>
    <n v="1362636000"/>
    <n v="1363064400"/>
    <b v="0"/>
    <b v="1"/>
    <s v="theater/plays"/>
    <x v="3"/>
    <x v="3"/>
  </r>
  <r>
    <x v="136"/>
    <s v="Briggs PLC"/>
    <s v="Distributed context-sensitive flexibility"/>
    <n v="82800"/>
    <n v="2721"/>
    <n v="3"/>
    <x v="3"/>
    <n v="58"/>
    <n v="46.91"/>
    <x v="1"/>
    <s v="USD"/>
    <n v="1402117200"/>
    <n v="1403154000"/>
    <b v="0"/>
    <b v="1"/>
    <s v="film &amp; video/drama"/>
    <x v="4"/>
    <x v="6"/>
  </r>
  <r>
    <x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s v="publishing/nonfiction"/>
    <x v="5"/>
    <x v="9"/>
  </r>
  <r>
    <x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x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b v="0"/>
    <b v="1"/>
    <s v="technology/wearables"/>
    <x v="2"/>
    <x v="8"/>
  </r>
  <r>
    <x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b v="0"/>
    <b v="0"/>
    <s v="film &amp; video/documentary"/>
    <x v="4"/>
    <x v="4"/>
  </r>
  <r>
    <x v="141"/>
    <s v="Jackson LLC"/>
    <s v="Distributed motivating algorithm"/>
    <n v="64300"/>
    <n v="65323"/>
    <n v="102"/>
    <x v="1"/>
    <n v="1071"/>
    <n v="60.99"/>
    <x v="1"/>
    <s v="USD"/>
    <n v="1434085200"/>
    <n v="1434603600"/>
    <b v="0"/>
    <b v="0"/>
    <s v="technology/web"/>
    <x v="2"/>
    <x v="2"/>
  </r>
  <r>
    <x v="142"/>
    <s v="Figueroa Ltd"/>
    <s v="Expanded solution-oriented benchmark"/>
    <n v="5000"/>
    <n v="11502"/>
    <n v="230"/>
    <x v="1"/>
    <n v="117"/>
    <n v="98.31"/>
    <x v="1"/>
    <s v="USD"/>
    <n v="1333688400"/>
    <n v="1337230800"/>
    <b v="0"/>
    <b v="0"/>
    <s v="technology/web"/>
    <x v="2"/>
    <x v="2"/>
  </r>
  <r>
    <x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s v="music/indie rock"/>
    <x v="1"/>
    <x v="7"/>
  </r>
  <r>
    <x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b v="0"/>
    <b v="0"/>
    <s v="theater/plays"/>
    <x v="3"/>
    <x v="3"/>
  </r>
  <r>
    <x v="145"/>
    <s v="Fields-Moore"/>
    <s v="Secured reciprocal array"/>
    <n v="25000"/>
    <n v="59128"/>
    <n v="237"/>
    <x v="1"/>
    <n v="768"/>
    <n v="76.989999999999995"/>
    <x v="5"/>
    <s v="CHF"/>
    <n v="1410066000"/>
    <n v="1410498000"/>
    <b v="0"/>
    <b v="0"/>
    <s v="technology/wearables"/>
    <x v="2"/>
    <x v="8"/>
  </r>
  <r>
    <x v="146"/>
    <s v="Harris-Golden"/>
    <s v="Optional bandwidth-monitored middleware"/>
    <n v="8800"/>
    <n v="1518"/>
    <n v="17"/>
    <x v="3"/>
    <n v="51"/>
    <n v="29.76"/>
    <x v="1"/>
    <s v="USD"/>
    <n v="1320732000"/>
    <n v="1322460000"/>
    <b v="0"/>
    <b v="0"/>
    <s v="theater/plays"/>
    <x v="3"/>
    <x v="3"/>
  </r>
  <r>
    <x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b v="0"/>
    <b v="1"/>
    <s v="theater/plays"/>
    <x v="3"/>
    <x v="3"/>
  </r>
  <r>
    <x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b v="0"/>
    <b v="0"/>
    <s v="technology/wearables"/>
    <x v="2"/>
    <x v="8"/>
  </r>
  <r>
    <x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b v="0"/>
    <b v="0"/>
    <s v="music/indie rock"/>
    <x v="1"/>
    <x v="7"/>
  </r>
  <r>
    <x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x v="151"/>
    <s v="Parker LLC"/>
    <s v="Customizable intermediate extranet"/>
    <n v="137200"/>
    <n v="88037"/>
    <n v="64"/>
    <x v="0"/>
    <n v="1467"/>
    <n v="60.01"/>
    <x v="1"/>
    <s v="USD"/>
    <n v="1402290000"/>
    <n v="1406696400"/>
    <b v="0"/>
    <b v="0"/>
    <s v="music/electric music"/>
    <x v="1"/>
    <x v="5"/>
  </r>
  <r>
    <x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b v="0"/>
    <b v="0"/>
    <s v="music/indie rock"/>
    <x v="1"/>
    <x v="7"/>
  </r>
  <r>
    <x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b v="0"/>
    <b v="0"/>
    <s v="theater/plays"/>
    <x v="3"/>
    <x v="3"/>
  </r>
  <r>
    <x v="154"/>
    <s v="Rodriguez-Brown"/>
    <s v="Devolved foreground benchmark"/>
    <n v="171300"/>
    <n v="100650"/>
    <n v="59"/>
    <x v="0"/>
    <n v="1059"/>
    <n v="95.04"/>
    <x v="1"/>
    <s v="USD"/>
    <n v="1463029200"/>
    <n v="1465016400"/>
    <b v="0"/>
    <b v="1"/>
    <s v="music/indie rock"/>
    <x v="1"/>
    <x v="7"/>
  </r>
  <r>
    <x v="155"/>
    <s v="Hall-Schaefer"/>
    <s v="Distributed eco-centric methodology"/>
    <n v="139500"/>
    <n v="90706"/>
    <n v="65"/>
    <x v="0"/>
    <n v="1194"/>
    <n v="75.97"/>
    <x v="1"/>
    <s v="USD"/>
    <n v="1269493200"/>
    <n v="1270789200"/>
    <b v="0"/>
    <b v="0"/>
    <s v="theater/plays"/>
    <x v="3"/>
    <x v="3"/>
  </r>
  <r>
    <x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b v="0"/>
    <b v="0"/>
    <s v="music/rock"/>
    <x v="1"/>
    <x v="1"/>
  </r>
  <r>
    <x v="157"/>
    <s v="Curtis-Curtis"/>
    <s v="User-friendly reciprocal initiative"/>
    <n v="4200"/>
    <n v="2212"/>
    <n v="53"/>
    <x v="0"/>
    <n v="30"/>
    <n v="73.73"/>
    <x v="2"/>
    <s v="AUD"/>
    <n v="1388383200"/>
    <n v="1389420000"/>
    <b v="0"/>
    <b v="0"/>
    <s v="photography/photography books"/>
    <x v="7"/>
    <x v="14"/>
  </r>
  <r>
    <x v="158"/>
    <s v="Carlson Inc"/>
    <s v="Ergonomic fresh-thinking installation"/>
    <n v="2100"/>
    <n v="4640"/>
    <n v="221"/>
    <x v="1"/>
    <n v="41"/>
    <n v="113.17"/>
    <x v="1"/>
    <s v="USD"/>
    <n v="1449554400"/>
    <n v="1449640800"/>
    <b v="0"/>
    <b v="0"/>
    <s v="music/rock"/>
    <x v="1"/>
    <x v="1"/>
  </r>
  <r>
    <x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b v="0"/>
    <b v="1"/>
    <s v="theater/plays"/>
    <x v="3"/>
    <x v="3"/>
  </r>
  <r>
    <x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b v="0"/>
    <b v="0"/>
    <s v="technology/wearables"/>
    <x v="2"/>
    <x v="8"/>
  </r>
  <r>
    <x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b v="0"/>
    <b v="1"/>
    <s v="technology/web"/>
    <x v="2"/>
    <x v="2"/>
  </r>
  <r>
    <x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b v="0"/>
    <b v="0"/>
    <s v="music/rock"/>
    <x v="1"/>
    <x v="1"/>
  </r>
  <r>
    <x v="163"/>
    <s v="Burton-Watkins"/>
    <s v="Extended reciprocal circuit"/>
    <n v="3500"/>
    <n v="8864"/>
    <n v="253"/>
    <x v="1"/>
    <n v="246"/>
    <n v="36.03"/>
    <x v="1"/>
    <s v="USD"/>
    <n v="1508475600"/>
    <n v="1512712800"/>
    <b v="0"/>
    <b v="1"/>
    <s v="photography/photography books"/>
    <x v="7"/>
    <x v="14"/>
  </r>
  <r>
    <x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b v="0"/>
    <b v="0"/>
    <s v="theater/plays"/>
    <x v="3"/>
    <x v="3"/>
  </r>
  <r>
    <x v="165"/>
    <s v="Cordova Ltd"/>
    <s v="Synergized radical product"/>
    <n v="90400"/>
    <n v="110279"/>
    <n v="122"/>
    <x v="1"/>
    <n v="2506"/>
    <n v="44.01"/>
    <x v="1"/>
    <s v="USD"/>
    <n v="1501563600"/>
    <n v="1504328400"/>
    <b v="0"/>
    <b v="0"/>
    <s v="technology/web"/>
    <x v="2"/>
    <x v="2"/>
  </r>
  <r>
    <x v="166"/>
    <s v="Brown-Vang"/>
    <s v="Robust heuristic artificial intelligence"/>
    <n v="9800"/>
    <n v="13439"/>
    <n v="137"/>
    <x v="1"/>
    <n v="244"/>
    <n v="55.08"/>
    <x v="1"/>
    <s v="USD"/>
    <n v="1292997600"/>
    <n v="1293343200"/>
    <b v="0"/>
    <b v="0"/>
    <s v="photography/photography books"/>
    <x v="7"/>
    <x v="14"/>
  </r>
  <r>
    <x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s v="theater/plays"/>
    <x v="3"/>
    <x v="3"/>
  </r>
  <r>
    <x v="168"/>
    <s v="Hernandez Group"/>
    <s v="Ergonomic uniform open system"/>
    <n v="128100"/>
    <n v="40107"/>
    <n v="31"/>
    <x v="0"/>
    <n v="955"/>
    <n v="42"/>
    <x v="3"/>
    <s v="DKK"/>
    <n v="1550815200"/>
    <n v="1552798800"/>
    <b v="0"/>
    <b v="1"/>
    <s v="music/indie rock"/>
    <x v="1"/>
    <x v="7"/>
  </r>
  <r>
    <x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b v="0"/>
    <b v="1"/>
    <s v="film &amp; video/shorts"/>
    <x v="4"/>
    <x v="12"/>
  </r>
  <r>
    <x v="170"/>
    <s v="Summers, Gallegos and Stein"/>
    <s v="Mandatory mobile product"/>
    <n v="188100"/>
    <n v="5528"/>
    <n v="3"/>
    <x v="0"/>
    <n v="67"/>
    <n v="82.51"/>
    <x v="1"/>
    <s v="USD"/>
    <n v="1501736400"/>
    <n v="1502341200"/>
    <b v="0"/>
    <b v="0"/>
    <s v="music/indie rock"/>
    <x v="1"/>
    <x v="7"/>
  </r>
  <r>
    <x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s v="publishing/translations"/>
    <x v="5"/>
    <x v="18"/>
  </r>
  <r>
    <x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s v="film &amp; video/documentary"/>
    <x v="4"/>
    <x v="4"/>
  </r>
  <r>
    <x v="173"/>
    <s v="White LLC"/>
    <s v="Cross-group 4thgeneration middleware"/>
    <n v="96700"/>
    <n v="157635"/>
    <n v="163"/>
    <x v="1"/>
    <n v="1561"/>
    <n v="100.98"/>
    <x v="1"/>
    <s v="USD"/>
    <n v="1368853200"/>
    <n v="1369371600"/>
    <b v="0"/>
    <b v="0"/>
    <s v="theater/plays"/>
    <x v="3"/>
    <x v="3"/>
  </r>
  <r>
    <x v="174"/>
    <s v="Santos, Black and Donovan"/>
    <s v="Pre-emptive scalable access"/>
    <n v="600"/>
    <n v="5368"/>
    <n v="895"/>
    <x v="1"/>
    <n v="48"/>
    <n v="111.83"/>
    <x v="1"/>
    <s v="USD"/>
    <n v="1444021200"/>
    <n v="1444107600"/>
    <b v="0"/>
    <b v="1"/>
    <s v="technology/wearables"/>
    <x v="2"/>
    <x v="8"/>
  </r>
  <r>
    <x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b v="0"/>
    <b v="0"/>
    <s v="theater/plays"/>
    <x v="3"/>
    <x v="3"/>
  </r>
  <r>
    <x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b v="0"/>
    <b v="0"/>
    <s v="theater/plays"/>
    <x v="3"/>
    <x v="3"/>
  </r>
  <r>
    <x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b v="0"/>
    <b v="0"/>
    <s v="theater/plays"/>
    <x v="3"/>
    <x v="3"/>
  </r>
  <r>
    <x v="178"/>
    <s v="Alexander-Williams"/>
    <s v="Triple-buffered cohesive structure"/>
    <n v="7200"/>
    <n v="6927"/>
    <n v="96"/>
    <x v="0"/>
    <n v="210"/>
    <n v="32.99"/>
    <x v="1"/>
    <s v="USD"/>
    <n v="1505970000"/>
    <n v="1506747600"/>
    <b v="0"/>
    <b v="0"/>
    <s v="food/food trucks"/>
    <x v="0"/>
    <x v="0"/>
  </r>
  <r>
    <x v="179"/>
    <s v="Marks Ltd"/>
    <s v="Realigned human-resource orchestration"/>
    <n v="44500"/>
    <n v="159185"/>
    <n v="358"/>
    <x v="1"/>
    <n v="3537"/>
    <n v="45.01"/>
    <x v="0"/>
    <s v="CAD"/>
    <n v="1363496400"/>
    <n v="1363582800"/>
    <b v="0"/>
    <b v="1"/>
    <s v="theater/plays"/>
    <x v="3"/>
    <x v="3"/>
  </r>
  <r>
    <x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b v="0"/>
    <b v="0"/>
    <s v="technology/wearables"/>
    <x v="2"/>
    <x v="8"/>
  </r>
  <r>
    <x v="181"/>
    <s v="Daniels, Rose and Tyler"/>
    <s v="Centralized global approach"/>
    <n v="8600"/>
    <n v="5315"/>
    <n v="62"/>
    <x v="0"/>
    <n v="136"/>
    <n v="39.08"/>
    <x v="1"/>
    <s v="USD"/>
    <n v="1507093200"/>
    <n v="1508648400"/>
    <b v="0"/>
    <b v="0"/>
    <s v="technology/web"/>
    <x v="2"/>
    <x v="2"/>
  </r>
  <r>
    <x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b v="0"/>
    <b v="0"/>
    <s v="theater/plays"/>
    <x v="3"/>
    <x v="3"/>
  </r>
  <r>
    <x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b v="0"/>
    <b v="0"/>
    <s v="music/rock"/>
    <x v="1"/>
    <x v="1"/>
  </r>
  <r>
    <x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b v="0"/>
    <b v="0"/>
    <s v="theater/plays"/>
    <x v="3"/>
    <x v="3"/>
  </r>
  <r>
    <x v="185"/>
    <s v="Bailey PLC"/>
    <s v="Innovative actuating conglomeration"/>
    <n v="1000"/>
    <n v="718"/>
    <n v="72"/>
    <x v="0"/>
    <n v="19"/>
    <n v="37.79"/>
    <x v="1"/>
    <s v="USD"/>
    <n v="1526187600"/>
    <n v="1527138000"/>
    <b v="0"/>
    <b v="0"/>
    <s v="film &amp; video/television"/>
    <x v="4"/>
    <x v="19"/>
  </r>
  <r>
    <x v="186"/>
    <s v="Parker Group"/>
    <s v="Grass-roots foreground policy"/>
    <n v="88800"/>
    <n v="28358"/>
    <n v="32"/>
    <x v="0"/>
    <n v="886"/>
    <n v="32.01"/>
    <x v="1"/>
    <s v="USD"/>
    <n v="1400821200"/>
    <n v="1402117200"/>
    <b v="0"/>
    <b v="0"/>
    <s v="theater/plays"/>
    <x v="3"/>
    <x v="3"/>
  </r>
  <r>
    <x v="187"/>
    <s v="Fox Group"/>
    <s v="Horizontal transitional paradigm"/>
    <n v="60200"/>
    <n v="138384"/>
    <n v="230"/>
    <x v="1"/>
    <n v="1442"/>
    <n v="95.97"/>
    <x v="0"/>
    <s v="CAD"/>
    <n v="1361599200"/>
    <n v="1364014800"/>
    <b v="0"/>
    <b v="1"/>
    <s v="film &amp; video/shorts"/>
    <x v="4"/>
    <x v="12"/>
  </r>
  <r>
    <x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s v="theater/plays"/>
    <x v="3"/>
    <x v="3"/>
  </r>
  <r>
    <x v="189"/>
    <s v="Anthony-Shaw"/>
    <s v="Switchable contextually-based access"/>
    <n v="191300"/>
    <n v="45004"/>
    <n v="24"/>
    <x v="3"/>
    <n v="441"/>
    <n v="102.05"/>
    <x v="1"/>
    <s v="USD"/>
    <n v="1457071200"/>
    <n v="1457071200"/>
    <b v="0"/>
    <b v="0"/>
    <s v="theater/plays"/>
    <x v="3"/>
    <x v="3"/>
  </r>
  <r>
    <x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s v="theater/plays"/>
    <x v="3"/>
    <x v="3"/>
  </r>
  <r>
    <x v="191"/>
    <s v="Sutton PLC"/>
    <s v="Mandatory reciprocal superstructure"/>
    <n v="8400"/>
    <n v="3188"/>
    <n v="38"/>
    <x v="0"/>
    <n v="86"/>
    <n v="37.07"/>
    <x v="6"/>
    <s v="EUR"/>
    <n v="1552366800"/>
    <n v="1552626000"/>
    <b v="0"/>
    <b v="0"/>
    <s v="theater/plays"/>
    <x v="3"/>
    <x v="3"/>
  </r>
  <r>
    <x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b v="0"/>
    <b v="0"/>
    <s v="music/rock"/>
    <x v="1"/>
    <x v="1"/>
  </r>
  <r>
    <x v="193"/>
    <s v="Calhoun, Rogers and Long"/>
    <s v="Progressive discrete hub"/>
    <n v="6600"/>
    <n v="3012"/>
    <n v="46"/>
    <x v="0"/>
    <n v="65"/>
    <n v="46.34"/>
    <x v="1"/>
    <s v="USD"/>
    <n v="1523163600"/>
    <n v="1523509200"/>
    <b v="1"/>
    <b v="0"/>
    <s v="music/indie rock"/>
    <x v="1"/>
    <x v="7"/>
  </r>
  <r>
    <x v="194"/>
    <s v="Sandoval Group"/>
    <s v="Assimilated multi-tasking archive"/>
    <n v="7100"/>
    <n v="8716"/>
    <n v="123"/>
    <x v="1"/>
    <n v="126"/>
    <n v="69.17"/>
    <x v="1"/>
    <s v="USD"/>
    <n v="1442206800"/>
    <n v="1443589200"/>
    <b v="0"/>
    <b v="0"/>
    <s v="music/metal"/>
    <x v="1"/>
    <x v="16"/>
  </r>
  <r>
    <x v="195"/>
    <s v="Smith and Sons"/>
    <s v="Upgradable high-level solution"/>
    <n v="15800"/>
    <n v="57157"/>
    <n v="362"/>
    <x v="1"/>
    <n v="524"/>
    <n v="109.08"/>
    <x v="1"/>
    <s v="USD"/>
    <n v="1532840400"/>
    <n v="1533445200"/>
    <b v="0"/>
    <b v="0"/>
    <s v="music/electric music"/>
    <x v="1"/>
    <x v="5"/>
  </r>
  <r>
    <x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s v="technology/wearables"/>
    <x v="2"/>
    <x v="8"/>
  </r>
  <r>
    <x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b v="0"/>
    <b v="0"/>
    <s v="film &amp; video/drama"/>
    <x v="4"/>
    <x v="6"/>
  </r>
  <r>
    <x v="198"/>
    <s v="Palmer Inc"/>
    <s v="Universal multi-state capability"/>
    <n v="63200"/>
    <n v="6041"/>
    <n v="10"/>
    <x v="0"/>
    <n v="168"/>
    <n v="35.96"/>
    <x v="1"/>
    <s v="USD"/>
    <n v="1281070800"/>
    <n v="1283576400"/>
    <b v="0"/>
    <b v="0"/>
    <s v="music/electric music"/>
    <x v="1"/>
    <x v="5"/>
  </r>
  <r>
    <x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b v="0"/>
    <b v="0"/>
    <s v="music/rock"/>
    <x v="1"/>
    <x v="1"/>
  </r>
  <r>
    <x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x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b v="0"/>
    <b v="0"/>
    <s v="technology/web"/>
    <x v="2"/>
    <x v="2"/>
  </r>
  <r>
    <x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b v="0"/>
    <b v="0"/>
    <s v="food/food trucks"/>
    <x v="0"/>
    <x v="0"/>
  </r>
  <r>
    <x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b v="0"/>
    <b v="0"/>
    <s v="theater/plays"/>
    <x v="3"/>
    <x v="3"/>
  </r>
  <r>
    <x v="204"/>
    <s v="Daniel-Luna"/>
    <s v="Mandatory multimedia leverage"/>
    <n v="75000"/>
    <n v="2529"/>
    <n v="3"/>
    <x v="0"/>
    <n v="40"/>
    <n v="63.23"/>
    <x v="1"/>
    <s v="USD"/>
    <n v="1301806800"/>
    <n v="1302670800"/>
    <b v="0"/>
    <b v="0"/>
    <s v="music/jazz"/>
    <x v="1"/>
    <x v="17"/>
  </r>
  <r>
    <x v="205"/>
    <s v="Weaver-Marquez"/>
    <s v="Focused analyzing circuit"/>
    <n v="1300"/>
    <n v="5614"/>
    <n v="432"/>
    <x v="1"/>
    <n v="80"/>
    <n v="70.180000000000007"/>
    <x v="1"/>
    <s v="USD"/>
    <n v="1539752400"/>
    <n v="1540789200"/>
    <b v="1"/>
    <b v="0"/>
    <s v="theater/plays"/>
    <x v="3"/>
    <x v="3"/>
  </r>
  <r>
    <x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b v="0"/>
    <b v="0"/>
    <s v="publishing/fiction"/>
    <x v="5"/>
    <x v="13"/>
  </r>
  <r>
    <x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s v="music/rock"/>
    <x v="1"/>
    <x v="1"/>
  </r>
  <r>
    <x v="208"/>
    <s v="Jackson Inc"/>
    <s v="Mandatory multi-tasking encryption"/>
    <n v="196900"/>
    <n v="199110"/>
    <n v="101"/>
    <x v="1"/>
    <n v="2053"/>
    <n v="96.98"/>
    <x v="1"/>
    <s v="USD"/>
    <n v="1510207200"/>
    <n v="1512280800"/>
    <b v="0"/>
    <b v="0"/>
    <s v="film &amp; video/documentary"/>
    <x v="4"/>
    <x v="4"/>
  </r>
  <r>
    <x v="209"/>
    <s v="Warren Ltd"/>
    <s v="Distributed system-worthy application"/>
    <n v="194500"/>
    <n v="41212"/>
    <n v="21"/>
    <x v="2"/>
    <n v="808"/>
    <n v="51"/>
    <x v="2"/>
    <s v="AUD"/>
    <n v="1462510800"/>
    <n v="1463115600"/>
    <b v="0"/>
    <b v="0"/>
    <s v="film &amp; video/documentary"/>
    <x v="4"/>
    <x v="4"/>
  </r>
  <r>
    <x v="210"/>
    <s v="Schultz Inc"/>
    <s v="Synergistic tertiary time-frame"/>
    <n v="9400"/>
    <n v="6338"/>
    <n v="67"/>
    <x v="0"/>
    <n v="226"/>
    <n v="28.04"/>
    <x v="3"/>
    <s v="DKK"/>
    <n v="1488520800"/>
    <n v="1490850000"/>
    <b v="0"/>
    <b v="0"/>
    <s v="film &amp; video/science fiction"/>
    <x v="4"/>
    <x v="22"/>
  </r>
  <r>
    <x v="211"/>
    <s v="Thompson LLC"/>
    <s v="Customer-focused impactful benchmark"/>
    <n v="104400"/>
    <n v="99100"/>
    <n v="95"/>
    <x v="0"/>
    <n v="1625"/>
    <n v="60.98"/>
    <x v="1"/>
    <s v="USD"/>
    <n v="1377579600"/>
    <n v="1379653200"/>
    <b v="0"/>
    <b v="0"/>
    <s v="theater/plays"/>
    <x v="3"/>
    <x v="3"/>
  </r>
  <r>
    <x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b v="0"/>
    <b v="0"/>
    <s v="theater/plays"/>
    <x v="3"/>
    <x v="3"/>
  </r>
  <r>
    <x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b v="0"/>
    <b v="1"/>
    <s v="music/indie rock"/>
    <x v="1"/>
    <x v="7"/>
  </r>
  <r>
    <x v="214"/>
    <s v="Sullivan Group"/>
    <s v="Open-source fresh-thinking policy"/>
    <n v="1400"/>
    <n v="14324"/>
    <n v="1023"/>
    <x v="1"/>
    <n v="165"/>
    <n v="86.81"/>
    <x v="1"/>
    <s v="USD"/>
    <n v="1282194000"/>
    <n v="1282712400"/>
    <b v="0"/>
    <b v="0"/>
    <s v="music/rock"/>
    <x v="1"/>
    <x v="1"/>
  </r>
  <r>
    <x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b v="0"/>
    <b v="0"/>
    <s v="theater/plays"/>
    <x v="3"/>
    <x v="3"/>
  </r>
  <r>
    <x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b v="0"/>
    <b v="0"/>
    <s v="theater/plays"/>
    <x v="3"/>
    <x v="3"/>
  </r>
  <r>
    <x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b v="0"/>
    <b v="0"/>
    <s v="film &amp; video/science fiction"/>
    <x v="4"/>
    <x v="22"/>
  </r>
  <r>
    <x v="218"/>
    <s v="Price-Rodriguez"/>
    <s v="Adaptive logistical initiative"/>
    <n v="5700"/>
    <n v="12309"/>
    <n v="216"/>
    <x v="1"/>
    <n v="397"/>
    <n v="31.01"/>
    <x v="4"/>
    <s v="GBP"/>
    <n v="1320991200"/>
    <n v="1323928800"/>
    <b v="0"/>
    <b v="1"/>
    <s v="film &amp; video/shorts"/>
    <x v="4"/>
    <x v="12"/>
  </r>
  <r>
    <x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b v="0"/>
    <b v="0"/>
    <s v="film &amp; video/animation"/>
    <x v="4"/>
    <x v="10"/>
  </r>
  <r>
    <x v="220"/>
    <s v="Owens-Le"/>
    <s v="Focused composite approach"/>
    <n v="7900"/>
    <n v="667"/>
    <n v="8"/>
    <x v="0"/>
    <n v="17"/>
    <n v="39.24"/>
    <x v="1"/>
    <s v="USD"/>
    <n v="1309496400"/>
    <n v="1311051600"/>
    <b v="1"/>
    <b v="0"/>
    <s v="theater/plays"/>
    <x v="3"/>
    <x v="3"/>
  </r>
  <r>
    <x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b v="1"/>
    <b v="0"/>
    <s v="food/food trucks"/>
    <x v="0"/>
    <x v="0"/>
  </r>
  <r>
    <x v="222"/>
    <s v="Johnson LLC"/>
    <s v="Cross-group cohesive circuit"/>
    <n v="4800"/>
    <n v="6623"/>
    <n v="138"/>
    <x v="1"/>
    <n v="138"/>
    <n v="47.99"/>
    <x v="1"/>
    <s v="USD"/>
    <n v="1412226000"/>
    <n v="1412312400"/>
    <b v="0"/>
    <b v="0"/>
    <s v="photography/photography books"/>
    <x v="7"/>
    <x v="14"/>
  </r>
  <r>
    <x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b v="0"/>
    <b v="0"/>
    <s v="theater/plays"/>
    <x v="3"/>
    <x v="3"/>
  </r>
  <r>
    <x v="224"/>
    <s v="Lester-Moore"/>
    <s v="Diverse analyzing definition"/>
    <n v="46300"/>
    <n v="186885"/>
    <n v="404"/>
    <x v="1"/>
    <n v="3594"/>
    <n v="52"/>
    <x v="1"/>
    <s v="USD"/>
    <n v="1411534800"/>
    <n v="1415426400"/>
    <b v="0"/>
    <b v="0"/>
    <s v="film &amp; video/science fiction"/>
    <x v="4"/>
    <x v="22"/>
  </r>
  <r>
    <x v="225"/>
    <s v="Fox-Quinn"/>
    <s v="Enterprise-wide reciprocal success"/>
    <n v="67800"/>
    <n v="176398"/>
    <n v="260"/>
    <x v="1"/>
    <n v="5880"/>
    <n v="30"/>
    <x v="1"/>
    <s v="USD"/>
    <n v="1399093200"/>
    <n v="1399093200"/>
    <b v="1"/>
    <b v="0"/>
    <s v="music/rock"/>
    <x v="1"/>
    <x v="1"/>
  </r>
  <r>
    <x v="226"/>
    <s v="Garcia Inc"/>
    <s v="Progressive neutral middleware"/>
    <n v="3000"/>
    <n v="10999"/>
    <n v="367"/>
    <x v="1"/>
    <n v="112"/>
    <n v="98.21"/>
    <x v="1"/>
    <s v="USD"/>
    <n v="1270702800"/>
    <n v="1273899600"/>
    <b v="0"/>
    <b v="0"/>
    <s v="photography/photography books"/>
    <x v="7"/>
    <x v="14"/>
  </r>
  <r>
    <x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b v="0"/>
    <b v="0"/>
    <s v="games/mobile games"/>
    <x v="6"/>
    <x v="20"/>
  </r>
  <r>
    <x v="228"/>
    <s v="Pineda Group"/>
    <s v="Exclusive real-time protocol"/>
    <n v="137900"/>
    <n v="165352"/>
    <n v="120"/>
    <x v="1"/>
    <n v="2468"/>
    <n v="67"/>
    <x v="1"/>
    <s v="USD"/>
    <n v="1472619600"/>
    <n v="1474779600"/>
    <b v="0"/>
    <b v="0"/>
    <s v="film &amp; video/animation"/>
    <x v="4"/>
    <x v="10"/>
  </r>
  <r>
    <x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b v="0"/>
    <b v="1"/>
    <s v="games/mobile games"/>
    <x v="6"/>
    <x v="20"/>
  </r>
  <r>
    <x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b v="0"/>
    <b v="0"/>
    <s v="games/video games"/>
    <x v="6"/>
    <x v="11"/>
  </r>
  <r>
    <x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b v="0"/>
    <b v="0"/>
    <s v="theater/plays"/>
    <x v="3"/>
    <x v="3"/>
  </r>
  <r>
    <x v="232"/>
    <s v="Davis-Rodriguez"/>
    <s v="Progressive secondary portal"/>
    <n v="3400"/>
    <n v="5823"/>
    <n v="171"/>
    <x v="1"/>
    <n v="92"/>
    <n v="63.29"/>
    <x v="1"/>
    <s v="USD"/>
    <n v="1469422800"/>
    <n v="1469509200"/>
    <b v="0"/>
    <b v="0"/>
    <s v="theater/plays"/>
    <x v="3"/>
    <x v="3"/>
  </r>
  <r>
    <x v="233"/>
    <s v="Reid, Rivera and Perry"/>
    <s v="Multi-lateral national adapter"/>
    <n v="3800"/>
    <n v="6000"/>
    <n v="158"/>
    <x v="1"/>
    <n v="62"/>
    <n v="96.77"/>
    <x v="1"/>
    <s v="USD"/>
    <n v="1307854800"/>
    <n v="1309237200"/>
    <b v="0"/>
    <b v="0"/>
    <s v="film &amp; video/animation"/>
    <x v="4"/>
    <x v="10"/>
  </r>
  <r>
    <x v="234"/>
    <s v="Mendoza-Parker"/>
    <s v="Enterprise-wide motivating matrices"/>
    <n v="7500"/>
    <n v="8181"/>
    <n v="109"/>
    <x v="1"/>
    <n v="149"/>
    <n v="54.91"/>
    <x v="6"/>
    <s v="EUR"/>
    <n v="1503378000"/>
    <n v="1503982800"/>
    <b v="0"/>
    <b v="1"/>
    <s v="games/video games"/>
    <x v="6"/>
    <x v="11"/>
  </r>
  <r>
    <x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b v="0"/>
    <b v="0"/>
    <s v="film &amp; video/animation"/>
    <x v="4"/>
    <x v="10"/>
  </r>
  <r>
    <x v="236"/>
    <s v="Gallegos-Cobb"/>
    <s v="Object-based directional function"/>
    <n v="39500"/>
    <n v="4323"/>
    <n v="11"/>
    <x v="0"/>
    <n v="57"/>
    <n v="75.84"/>
    <x v="2"/>
    <s v="AUD"/>
    <n v="1561438800"/>
    <n v="1562043600"/>
    <b v="0"/>
    <b v="1"/>
    <s v="music/rock"/>
    <x v="1"/>
    <x v="1"/>
  </r>
  <r>
    <x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b v="0"/>
    <b v="0"/>
    <s v="film &amp; video/animation"/>
    <x v="4"/>
    <x v="10"/>
  </r>
  <r>
    <x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b v="0"/>
    <b v="1"/>
    <s v="theater/plays"/>
    <x v="3"/>
    <x v="3"/>
  </r>
  <r>
    <x v="239"/>
    <s v="Mason-Sanders"/>
    <s v="Networked web-enabled instruction set"/>
    <n v="3200"/>
    <n v="3127"/>
    <n v="98"/>
    <x v="0"/>
    <n v="41"/>
    <n v="76.27"/>
    <x v="1"/>
    <s v="USD"/>
    <n v="1440824400"/>
    <n v="1441170000"/>
    <b v="0"/>
    <b v="0"/>
    <s v="technology/wearables"/>
    <x v="2"/>
    <x v="8"/>
  </r>
  <r>
    <x v="240"/>
    <s v="Pitts-Reed"/>
    <s v="Vision-oriented dynamic service-desk"/>
    <n v="29400"/>
    <n v="123124"/>
    <n v="419"/>
    <x v="1"/>
    <n v="1784"/>
    <n v="69.02"/>
    <x v="1"/>
    <s v="USD"/>
    <n v="1281070800"/>
    <n v="1281157200"/>
    <b v="0"/>
    <b v="0"/>
    <s v="theater/plays"/>
    <x v="3"/>
    <x v="3"/>
  </r>
  <r>
    <x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b v="0"/>
    <b v="1"/>
    <s v="publishing/nonfiction"/>
    <x v="5"/>
    <x v="9"/>
  </r>
  <r>
    <x v="242"/>
    <s v="Hill, Martin and Garcia"/>
    <s v="Sharable scalable core"/>
    <n v="8400"/>
    <n v="10729"/>
    <n v="128"/>
    <x v="1"/>
    <n v="250"/>
    <n v="42.92"/>
    <x v="1"/>
    <s v="USD"/>
    <n v="1494392400"/>
    <n v="1495256400"/>
    <b v="0"/>
    <b v="1"/>
    <s v="music/rock"/>
    <x v="1"/>
    <x v="1"/>
  </r>
  <r>
    <x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b v="0"/>
    <b v="0"/>
    <s v="theater/plays"/>
    <x v="3"/>
    <x v="3"/>
  </r>
  <r>
    <x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b v="0"/>
    <b v="0"/>
    <s v="theater/plays"/>
    <x v="3"/>
    <x v="3"/>
  </r>
  <r>
    <x v="245"/>
    <s v="Russell-Gardner"/>
    <s v="Re-engineered systematic monitoring"/>
    <n v="2900"/>
    <n v="14771"/>
    <n v="509"/>
    <x v="1"/>
    <n v="214"/>
    <n v="69.02"/>
    <x v="1"/>
    <s v="USD"/>
    <n v="1396846800"/>
    <n v="1396933200"/>
    <b v="0"/>
    <b v="0"/>
    <s v="theater/plays"/>
    <x v="3"/>
    <x v="3"/>
  </r>
  <r>
    <x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b v="0"/>
    <b v="0"/>
    <s v="technology/web"/>
    <x v="2"/>
    <x v="2"/>
  </r>
  <r>
    <x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b v="0"/>
    <b v="1"/>
    <s v="publishing/fiction"/>
    <x v="5"/>
    <x v="13"/>
  </r>
  <r>
    <x v="248"/>
    <s v="Roberts and Sons"/>
    <s v="Streamlined holistic knowledgebase"/>
    <n v="6200"/>
    <n v="13103"/>
    <n v="211"/>
    <x v="1"/>
    <n v="218"/>
    <n v="60.11"/>
    <x v="2"/>
    <s v="AUD"/>
    <n v="1420005600"/>
    <n v="1420437600"/>
    <b v="0"/>
    <b v="0"/>
    <s v="games/mobile games"/>
    <x v="6"/>
    <x v="20"/>
  </r>
  <r>
    <x v="249"/>
    <s v="Avila-Nelson"/>
    <s v="Up-sized intermediate website"/>
    <n v="61500"/>
    <n v="168095"/>
    <n v="273"/>
    <x v="1"/>
    <n v="6465"/>
    <n v="26"/>
    <x v="1"/>
    <s v="USD"/>
    <n v="1420178400"/>
    <n v="1420783200"/>
    <b v="0"/>
    <b v="0"/>
    <s v="publishing/translations"/>
    <x v="5"/>
    <x v="18"/>
  </r>
  <r>
    <x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x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b v="0"/>
    <b v="0"/>
    <s v="theater/plays"/>
    <x v="3"/>
    <x v="3"/>
  </r>
  <r>
    <x v="252"/>
    <s v="Perez PLC"/>
    <s v="Operative bandwidth-monitored interface"/>
    <n v="1000"/>
    <n v="6263"/>
    <n v="626"/>
    <x v="1"/>
    <n v="59"/>
    <n v="106.15"/>
    <x v="1"/>
    <s v="USD"/>
    <n v="1382677200"/>
    <n v="1383109200"/>
    <b v="0"/>
    <b v="0"/>
    <s v="theater/plays"/>
    <x v="3"/>
    <x v="3"/>
  </r>
  <r>
    <x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b v="0"/>
    <b v="0"/>
    <s v="film &amp; video/drama"/>
    <x v="4"/>
    <x v="6"/>
  </r>
  <r>
    <x v="254"/>
    <s v="Barry Group"/>
    <s v="De-engineered static Local Area Network"/>
    <n v="4600"/>
    <n v="8505"/>
    <n v="185"/>
    <x v="1"/>
    <n v="88"/>
    <n v="96.65"/>
    <x v="1"/>
    <s v="USD"/>
    <n v="1487656800"/>
    <n v="1487829600"/>
    <b v="0"/>
    <b v="0"/>
    <s v="publishing/nonfiction"/>
    <x v="5"/>
    <x v="9"/>
  </r>
  <r>
    <x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b v="0"/>
    <b v="1"/>
    <s v="music/rock"/>
    <x v="1"/>
    <x v="1"/>
  </r>
  <r>
    <x v="256"/>
    <s v="Smith-Reid"/>
    <s v="Optimized actuating toolset"/>
    <n v="4100"/>
    <n v="959"/>
    <n v="23"/>
    <x v="0"/>
    <n v="15"/>
    <n v="63.93"/>
    <x v="4"/>
    <s v="GBP"/>
    <n v="1453615200"/>
    <n v="1456812000"/>
    <b v="0"/>
    <b v="0"/>
    <s v="music/rock"/>
    <x v="1"/>
    <x v="1"/>
  </r>
  <r>
    <x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x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b v="0"/>
    <b v="1"/>
    <s v="theater/plays"/>
    <x v="3"/>
    <x v="3"/>
  </r>
  <r>
    <x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b v="1"/>
    <b v="0"/>
    <s v="photography/photography books"/>
    <x v="7"/>
    <x v="14"/>
  </r>
  <r>
    <x v="260"/>
    <s v="Allen-Jones"/>
    <s v="Centralized modular initiative"/>
    <n v="6300"/>
    <n v="9935"/>
    <n v="158"/>
    <x v="1"/>
    <n v="261"/>
    <n v="38.07"/>
    <x v="1"/>
    <s v="USD"/>
    <n v="1348808400"/>
    <n v="1349845200"/>
    <b v="0"/>
    <b v="0"/>
    <s v="music/rock"/>
    <x v="1"/>
    <x v="1"/>
  </r>
  <r>
    <x v="261"/>
    <s v="Mason-Smith"/>
    <s v="Reverse-engineered cohesive migration"/>
    <n v="84300"/>
    <n v="26303"/>
    <n v="31"/>
    <x v="0"/>
    <n v="454"/>
    <n v="57.94"/>
    <x v="1"/>
    <s v="USD"/>
    <n v="1282712400"/>
    <n v="1283058000"/>
    <b v="0"/>
    <b v="1"/>
    <s v="music/rock"/>
    <x v="1"/>
    <x v="1"/>
  </r>
  <r>
    <x v="262"/>
    <s v="Lloyd, Kennedy and Davis"/>
    <s v="Compatible multimedia hub"/>
    <n v="1700"/>
    <n v="5328"/>
    <n v="313"/>
    <x v="1"/>
    <n v="107"/>
    <n v="49.79"/>
    <x v="1"/>
    <s v="USD"/>
    <n v="1301979600"/>
    <n v="1304226000"/>
    <b v="0"/>
    <b v="1"/>
    <s v="music/indie rock"/>
    <x v="1"/>
    <x v="7"/>
  </r>
  <r>
    <x v="263"/>
    <s v="Walker Ltd"/>
    <s v="Organic eco-centric success"/>
    <n v="2900"/>
    <n v="10756"/>
    <n v="371"/>
    <x v="1"/>
    <n v="199"/>
    <n v="54.05"/>
    <x v="1"/>
    <s v="USD"/>
    <n v="1263016800"/>
    <n v="1263016800"/>
    <b v="0"/>
    <b v="0"/>
    <s v="photography/photography books"/>
    <x v="7"/>
    <x v="14"/>
  </r>
  <r>
    <x v="264"/>
    <s v="Gordon PLC"/>
    <s v="Virtual reciprocal policy"/>
    <n v="45600"/>
    <n v="165375"/>
    <n v="363"/>
    <x v="1"/>
    <n v="5512"/>
    <n v="30"/>
    <x v="1"/>
    <s v="USD"/>
    <n v="1360648800"/>
    <n v="1362031200"/>
    <b v="0"/>
    <b v="0"/>
    <s v="theater/plays"/>
    <x v="3"/>
    <x v="3"/>
  </r>
  <r>
    <x v="265"/>
    <s v="Lee and Sons"/>
    <s v="Persevering interactive emulation"/>
    <n v="4900"/>
    <n v="6031"/>
    <n v="123"/>
    <x v="1"/>
    <n v="86"/>
    <n v="70.13"/>
    <x v="1"/>
    <s v="USD"/>
    <n v="1451800800"/>
    <n v="1455602400"/>
    <b v="0"/>
    <b v="0"/>
    <s v="theater/plays"/>
    <x v="3"/>
    <x v="3"/>
  </r>
  <r>
    <x v="266"/>
    <s v="Cole LLC"/>
    <s v="Proactive responsive emulation"/>
    <n v="111900"/>
    <n v="85902"/>
    <n v="77"/>
    <x v="0"/>
    <n v="3182"/>
    <n v="27"/>
    <x v="6"/>
    <s v="EUR"/>
    <n v="1415340000"/>
    <n v="1418191200"/>
    <b v="0"/>
    <b v="1"/>
    <s v="music/jazz"/>
    <x v="1"/>
    <x v="17"/>
  </r>
  <r>
    <x v="267"/>
    <s v="Acosta PLC"/>
    <s v="Extended eco-centric function"/>
    <n v="61600"/>
    <n v="143910"/>
    <n v="234"/>
    <x v="1"/>
    <n v="2768"/>
    <n v="51.99"/>
    <x v="2"/>
    <s v="AUD"/>
    <n v="1351054800"/>
    <n v="1352440800"/>
    <b v="0"/>
    <b v="0"/>
    <s v="theater/plays"/>
    <x v="3"/>
    <x v="3"/>
  </r>
  <r>
    <x v="268"/>
    <s v="Brown-Mckee"/>
    <s v="Networked optimal productivity"/>
    <n v="1500"/>
    <n v="2708"/>
    <n v="181"/>
    <x v="1"/>
    <n v="48"/>
    <n v="56.42"/>
    <x v="1"/>
    <s v="USD"/>
    <n v="1349326800"/>
    <n v="1353304800"/>
    <b v="0"/>
    <b v="0"/>
    <s v="film &amp; video/documentary"/>
    <x v="4"/>
    <x v="4"/>
  </r>
  <r>
    <x v="269"/>
    <s v="Miles and Sons"/>
    <s v="Persistent attitude-oriented approach"/>
    <n v="3500"/>
    <n v="8842"/>
    <n v="253"/>
    <x v="1"/>
    <n v="87"/>
    <n v="101.63"/>
    <x v="1"/>
    <s v="USD"/>
    <n v="1548914400"/>
    <n v="1550728800"/>
    <b v="0"/>
    <b v="0"/>
    <s v="film &amp; video/television"/>
    <x v="4"/>
    <x v="19"/>
  </r>
  <r>
    <x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b v="0"/>
    <b v="0"/>
    <s v="games/video games"/>
    <x v="6"/>
    <x v="11"/>
  </r>
  <r>
    <x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b v="0"/>
    <b v="0"/>
    <s v="photography/photography books"/>
    <x v="7"/>
    <x v="14"/>
  </r>
  <r>
    <x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b v="0"/>
    <b v="1"/>
    <s v="theater/plays"/>
    <x v="3"/>
    <x v="3"/>
  </r>
  <r>
    <x v="273"/>
    <s v="Thomas and Sons"/>
    <s v="Re-engineered heuristic forecast"/>
    <n v="7800"/>
    <n v="10704"/>
    <n v="137"/>
    <x v="1"/>
    <n v="282"/>
    <n v="37.96"/>
    <x v="0"/>
    <s v="CAD"/>
    <n v="1505624400"/>
    <n v="1505883600"/>
    <b v="0"/>
    <b v="0"/>
    <s v="theater/plays"/>
    <x v="3"/>
    <x v="3"/>
  </r>
  <r>
    <x v="274"/>
    <s v="Morgan-Jenkins"/>
    <s v="Fully-configurable background algorithm"/>
    <n v="2400"/>
    <n v="773"/>
    <n v="32"/>
    <x v="0"/>
    <n v="15"/>
    <n v="51.53"/>
    <x v="1"/>
    <s v="USD"/>
    <n v="1509948000"/>
    <n v="1510380000"/>
    <b v="0"/>
    <b v="0"/>
    <s v="theater/plays"/>
    <x v="3"/>
    <x v="3"/>
  </r>
  <r>
    <x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b v="0"/>
    <b v="0"/>
    <s v="publishing/translations"/>
    <x v="5"/>
    <x v="18"/>
  </r>
  <r>
    <x v="276"/>
    <s v="Fields Ltd"/>
    <s v="Front-line foreground project"/>
    <n v="5500"/>
    <n v="5324"/>
    <n v="97"/>
    <x v="0"/>
    <n v="133"/>
    <n v="40.03"/>
    <x v="1"/>
    <s v="USD"/>
    <n v="1334811600"/>
    <n v="1335243600"/>
    <b v="0"/>
    <b v="1"/>
    <s v="games/video games"/>
    <x v="6"/>
    <x v="11"/>
  </r>
  <r>
    <x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b v="0"/>
    <b v="0"/>
    <s v="theater/plays"/>
    <x v="3"/>
    <x v="3"/>
  </r>
  <r>
    <x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b v="0"/>
    <b v="0"/>
    <s v="technology/web"/>
    <x v="2"/>
    <x v="2"/>
  </r>
  <r>
    <x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b v="0"/>
    <b v="0"/>
    <s v="theater/plays"/>
    <x v="3"/>
    <x v="3"/>
  </r>
  <r>
    <x v="280"/>
    <s v="Braun PLC"/>
    <s v="Function-based high-level infrastructure"/>
    <n v="2500"/>
    <n v="14536"/>
    <n v="581"/>
    <x v="1"/>
    <n v="393"/>
    <n v="36.99"/>
    <x v="1"/>
    <s v="USD"/>
    <n v="1511244000"/>
    <n v="1511762400"/>
    <b v="0"/>
    <b v="0"/>
    <s v="film &amp; video/animation"/>
    <x v="4"/>
    <x v="10"/>
  </r>
  <r>
    <x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b v="0"/>
    <b v="1"/>
    <s v="theater/plays"/>
    <x v="3"/>
    <x v="3"/>
  </r>
  <r>
    <x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b v="0"/>
    <b v="1"/>
    <s v="film &amp; video/television"/>
    <x v="4"/>
    <x v="19"/>
  </r>
  <r>
    <x v="283"/>
    <s v="Lucas-Mullins"/>
    <s v="Business-focused dynamic instruction set"/>
    <n v="8100"/>
    <n v="1517"/>
    <n v="19"/>
    <x v="0"/>
    <n v="29"/>
    <n v="52.31"/>
    <x v="3"/>
    <s v="DKK"/>
    <n v="1464584400"/>
    <n v="1465016400"/>
    <b v="0"/>
    <b v="0"/>
    <s v="music/rock"/>
    <x v="1"/>
    <x v="1"/>
  </r>
  <r>
    <x v="284"/>
    <s v="Tran LLC"/>
    <s v="Ameliorated fresh-thinking protocol"/>
    <n v="9800"/>
    <n v="8153"/>
    <n v="83"/>
    <x v="0"/>
    <n v="132"/>
    <n v="61.77"/>
    <x v="1"/>
    <s v="USD"/>
    <n v="1335848400"/>
    <n v="1336280400"/>
    <b v="0"/>
    <b v="0"/>
    <s v="technology/web"/>
    <x v="2"/>
    <x v="2"/>
  </r>
  <r>
    <x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b v="0"/>
    <b v="0"/>
    <s v="theater/plays"/>
    <x v="3"/>
    <x v="3"/>
  </r>
  <r>
    <x v="286"/>
    <s v="Obrien-Aguirre"/>
    <s v="Devolved uniform complexity"/>
    <n v="112100"/>
    <n v="19557"/>
    <n v="17"/>
    <x v="3"/>
    <n v="184"/>
    <n v="106.29"/>
    <x v="1"/>
    <s v="USD"/>
    <n v="1479880800"/>
    <n v="1480485600"/>
    <b v="0"/>
    <b v="0"/>
    <s v="theater/plays"/>
    <x v="3"/>
    <x v="3"/>
  </r>
  <r>
    <x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b v="0"/>
    <b v="0"/>
    <s v="music/electric music"/>
    <x v="1"/>
    <x v="5"/>
  </r>
  <r>
    <x v="288"/>
    <s v="Garcia Ltd"/>
    <s v="Secured global success"/>
    <n v="5600"/>
    <n v="5476"/>
    <n v="98"/>
    <x v="0"/>
    <n v="137"/>
    <n v="39.97"/>
    <x v="3"/>
    <s v="DKK"/>
    <n v="1331701200"/>
    <n v="1331787600"/>
    <b v="0"/>
    <b v="1"/>
    <s v="music/metal"/>
    <x v="1"/>
    <x v="16"/>
  </r>
  <r>
    <x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b v="0"/>
    <b v="0"/>
    <s v="theater/plays"/>
    <x v="3"/>
    <x v="3"/>
  </r>
  <r>
    <x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b v="0"/>
    <b v="1"/>
    <s v="film &amp; video/documentary"/>
    <x v="4"/>
    <x v="4"/>
  </r>
  <r>
    <x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b v="1"/>
    <b v="0"/>
    <s v="technology/web"/>
    <x v="2"/>
    <x v="2"/>
  </r>
  <r>
    <x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s v="food/food trucks"/>
    <x v="0"/>
    <x v="0"/>
  </r>
  <r>
    <x v="293"/>
    <s v="Ross Group"/>
    <s v="Organized executive solution"/>
    <n v="6500"/>
    <n v="1065"/>
    <n v="16"/>
    <x v="3"/>
    <n v="32"/>
    <n v="33.28"/>
    <x v="6"/>
    <s v="EUR"/>
    <n v="1286254800"/>
    <n v="1287032400"/>
    <b v="0"/>
    <b v="0"/>
    <s v="theater/plays"/>
    <x v="3"/>
    <x v="3"/>
  </r>
  <r>
    <x v="294"/>
    <s v="Turner-Davis"/>
    <s v="Automated local emulation"/>
    <n v="600"/>
    <n v="8038"/>
    <n v="1340"/>
    <x v="1"/>
    <n v="183"/>
    <n v="43.92"/>
    <x v="1"/>
    <s v="USD"/>
    <n v="1540530000"/>
    <n v="1541570400"/>
    <b v="0"/>
    <b v="0"/>
    <s v="theater/plays"/>
    <x v="3"/>
    <x v="3"/>
  </r>
  <r>
    <x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b v="0"/>
    <b v="0"/>
    <s v="theater/plays"/>
    <x v="3"/>
    <x v="3"/>
  </r>
  <r>
    <x v="296"/>
    <s v="Smith-Hess"/>
    <s v="Grass-roots real-time Local Area Network"/>
    <n v="6100"/>
    <n v="3352"/>
    <n v="55"/>
    <x v="0"/>
    <n v="38"/>
    <n v="88.21"/>
    <x v="2"/>
    <s v="AUD"/>
    <n v="1548655200"/>
    <n v="1550556000"/>
    <b v="0"/>
    <b v="0"/>
    <s v="theater/plays"/>
    <x v="3"/>
    <x v="3"/>
  </r>
  <r>
    <x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b v="0"/>
    <b v="1"/>
    <s v="theater/plays"/>
    <x v="3"/>
    <x v="3"/>
  </r>
  <r>
    <x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b v="0"/>
    <b v="1"/>
    <s v="music/rock"/>
    <x v="1"/>
    <x v="1"/>
  </r>
  <r>
    <x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b v="0"/>
    <b v="0"/>
    <s v="food/food trucks"/>
    <x v="0"/>
    <x v="0"/>
  </r>
  <r>
    <x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x v="301"/>
    <s v="Wong-Walker"/>
    <s v="Multi-channeled disintermediate policy"/>
    <n v="900"/>
    <n v="12102"/>
    <n v="1345"/>
    <x v="1"/>
    <n v="295"/>
    <n v="41.02"/>
    <x v="1"/>
    <s v="USD"/>
    <n v="1424930400"/>
    <n v="1426395600"/>
    <b v="0"/>
    <b v="0"/>
    <s v="film &amp; video/documentary"/>
    <x v="4"/>
    <x v="4"/>
  </r>
  <r>
    <x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b v="0"/>
    <b v="0"/>
    <s v="theater/plays"/>
    <x v="3"/>
    <x v="3"/>
  </r>
  <r>
    <x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b v="0"/>
    <b v="0"/>
    <s v="music/indie rock"/>
    <x v="1"/>
    <x v="7"/>
  </r>
  <r>
    <x v="304"/>
    <s v="Peterson PLC"/>
    <s v="User-friendly discrete benchmark"/>
    <n v="2100"/>
    <n v="11469"/>
    <n v="546"/>
    <x v="1"/>
    <n v="142"/>
    <n v="80.77"/>
    <x v="1"/>
    <s v="USD"/>
    <n v="1470546000"/>
    <n v="1474088400"/>
    <b v="0"/>
    <b v="0"/>
    <s v="film &amp; video/documentary"/>
    <x v="4"/>
    <x v="4"/>
  </r>
  <r>
    <x v="305"/>
    <s v="Townsend Ltd"/>
    <s v="Grass-roots actuating policy"/>
    <n v="2800"/>
    <n v="8014"/>
    <n v="286"/>
    <x v="1"/>
    <n v="85"/>
    <n v="94.28"/>
    <x v="1"/>
    <s v="USD"/>
    <n v="1458363600"/>
    <n v="1461906000"/>
    <b v="0"/>
    <b v="0"/>
    <s v="theater/plays"/>
    <x v="3"/>
    <x v="3"/>
  </r>
  <r>
    <x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b v="0"/>
    <b v="1"/>
    <s v="theater/plays"/>
    <x v="3"/>
    <x v="3"/>
  </r>
  <r>
    <x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b v="0"/>
    <b v="1"/>
    <s v="publishing/fiction"/>
    <x v="5"/>
    <x v="13"/>
  </r>
  <r>
    <x v="308"/>
    <s v="Davis Ltd"/>
    <s v="Grass-roots optimizing projection"/>
    <n v="118200"/>
    <n v="87560"/>
    <n v="74"/>
    <x v="0"/>
    <n v="803"/>
    <n v="109.04"/>
    <x v="1"/>
    <s v="USD"/>
    <n v="1303102800"/>
    <n v="1303189200"/>
    <b v="0"/>
    <b v="0"/>
    <s v="theater/plays"/>
    <x v="3"/>
    <x v="3"/>
  </r>
  <r>
    <x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s v="music/indie rock"/>
    <x v="1"/>
    <x v="7"/>
  </r>
  <r>
    <x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b v="0"/>
    <b v="0"/>
    <s v="games/video games"/>
    <x v="6"/>
    <x v="11"/>
  </r>
  <r>
    <x v="311"/>
    <s v="Flores PLC"/>
    <s v="Focused real-time help-desk"/>
    <n v="6300"/>
    <n v="12812"/>
    <n v="203"/>
    <x v="1"/>
    <n v="121"/>
    <n v="105.88"/>
    <x v="1"/>
    <s v="USD"/>
    <n v="1297836000"/>
    <n v="1298872800"/>
    <b v="0"/>
    <b v="0"/>
    <s v="theater/plays"/>
    <x v="3"/>
    <x v="3"/>
  </r>
  <r>
    <x v="312"/>
    <s v="Martinez LLC"/>
    <s v="Robust impactful approach"/>
    <n v="59100"/>
    <n v="183345"/>
    <n v="310"/>
    <x v="1"/>
    <n v="3742"/>
    <n v="49"/>
    <x v="1"/>
    <s v="USD"/>
    <n v="1382677200"/>
    <n v="1383282000"/>
    <b v="0"/>
    <b v="0"/>
    <s v="theater/plays"/>
    <x v="3"/>
    <x v="3"/>
  </r>
  <r>
    <x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s v="music/rock"/>
    <x v="1"/>
    <x v="1"/>
  </r>
  <r>
    <x v="314"/>
    <s v="Sanchez-Morgan"/>
    <s v="Realigned upward-trending strategy"/>
    <n v="1400"/>
    <n v="4126"/>
    <n v="295"/>
    <x v="1"/>
    <n v="133"/>
    <n v="31.02"/>
    <x v="1"/>
    <s v="USD"/>
    <n v="1552366800"/>
    <n v="1552798800"/>
    <b v="0"/>
    <b v="1"/>
    <s v="film &amp; video/documentary"/>
    <x v="4"/>
    <x v="4"/>
  </r>
  <r>
    <x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b v="0"/>
    <b v="0"/>
    <s v="theater/plays"/>
    <x v="3"/>
    <x v="3"/>
  </r>
  <r>
    <x v="316"/>
    <s v="Martin-Marshall"/>
    <s v="Configurable demand-driven matrix"/>
    <n v="9600"/>
    <n v="6401"/>
    <n v="67"/>
    <x v="0"/>
    <n v="108"/>
    <n v="59.27"/>
    <x v="6"/>
    <s v="EUR"/>
    <n v="1574143200"/>
    <n v="1574229600"/>
    <b v="0"/>
    <b v="1"/>
    <s v="food/food trucks"/>
    <x v="0"/>
    <x v="0"/>
  </r>
  <r>
    <x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s v="theater/plays"/>
    <x v="3"/>
    <x v="3"/>
  </r>
  <r>
    <x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b v="0"/>
    <b v="0"/>
    <s v="music/rock"/>
    <x v="1"/>
    <x v="1"/>
  </r>
  <r>
    <x v="319"/>
    <s v="Mills Group"/>
    <s v="Advanced empowering matrix"/>
    <n v="8400"/>
    <n v="3251"/>
    <n v="39"/>
    <x v="3"/>
    <n v="64"/>
    <n v="50.8"/>
    <x v="1"/>
    <s v="USD"/>
    <n v="1281589200"/>
    <n v="1283662800"/>
    <b v="0"/>
    <b v="0"/>
    <s v="technology/web"/>
    <x v="2"/>
    <x v="2"/>
  </r>
  <r>
    <x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s v="publishing/fiction"/>
    <x v="5"/>
    <x v="13"/>
  </r>
  <r>
    <x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b v="0"/>
    <b v="0"/>
    <s v="film &amp; video/shorts"/>
    <x v="4"/>
    <x v="12"/>
  </r>
  <r>
    <x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b v="0"/>
    <b v="0"/>
    <s v="theater/plays"/>
    <x v="3"/>
    <x v="3"/>
  </r>
  <r>
    <x v="323"/>
    <s v="Cole, Smith and Wood"/>
    <s v="Integrated zero-defect help-desk"/>
    <n v="8900"/>
    <n v="2148"/>
    <n v="24"/>
    <x v="0"/>
    <n v="26"/>
    <n v="82.62"/>
    <x v="4"/>
    <s v="GBP"/>
    <n v="1395896400"/>
    <n v="1396069200"/>
    <b v="0"/>
    <b v="0"/>
    <s v="film &amp; video/documentary"/>
    <x v="4"/>
    <x v="4"/>
  </r>
  <r>
    <x v="324"/>
    <s v="Harris, Hall and Harris"/>
    <s v="Inverse analyzing matrices"/>
    <n v="7100"/>
    <n v="11648"/>
    <n v="164"/>
    <x v="1"/>
    <n v="307"/>
    <n v="37.94"/>
    <x v="1"/>
    <s v="USD"/>
    <n v="1434862800"/>
    <n v="1435899600"/>
    <b v="0"/>
    <b v="1"/>
    <s v="theater/plays"/>
    <x v="3"/>
    <x v="3"/>
  </r>
  <r>
    <x v="325"/>
    <s v="Saunders Group"/>
    <s v="Programmable systemic implementation"/>
    <n v="6500"/>
    <n v="5897"/>
    <n v="91"/>
    <x v="0"/>
    <n v="73"/>
    <n v="80.78"/>
    <x v="1"/>
    <s v="USD"/>
    <n v="1529125200"/>
    <n v="1531112400"/>
    <b v="0"/>
    <b v="1"/>
    <s v="theater/plays"/>
    <x v="3"/>
    <x v="3"/>
  </r>
  <r>
    <x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b v="0"/>
    <b v="0"/>
    <s v="film &amp; video/animation"/>
    <x v="4"/>
    <x v="10"/>
  </r>
  <r>
    <x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b v="0"/>
    <b v="1"/>
    <s v="theater/plays"/>
    <x v="3"/>
    <x v="3"/>
  </r>
  <r>
    <x v="328"/>
    <s v="Young PLC"/>
    <s v="Innovative well-modulated functionalities"/>
    <n v="98700"/>
    <n v="131826"/>
    <n v="134"/>
    <x v="1"/>
    <n v="2441"/>
    <n v="54"/>
    <x v="1"/>
    <s v="USD"/>
    <n v="1543557600"/>
    <n v="1544508000"/>
    <b v="0"/>
    <b v="0"/>
    <s v="music/rock"/>
    <x v="1"/>
    <x v="1"/>
  </r>
  <r>
    <x v="329"/>
    <s v="Willis and Sons"/>
    <s v="Fundamental incremental database"/>
    <n v="93800"/>
    <n v="21477"/>
    <n v="23"/>
    <x v="2"/>
    <n v="211"/>
    <n v="101.79"/>
    <x v="1"/>
    <s v="USD"/>
    <n v="1481522400"/>
    <n v="1482472800"/>
    <b v="0"/>
    <b v="0"/>
    <s v="games/video games"/>
    <x v="6"/>
    <x v="11"/>
  </r>
  <r>
    <x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b v="0"/>
    <b v="0"/>
    <s v="film &amp; video/documentary"/>
    <x v="4"/>
    <x v="4"/>
  </r>
  <r>
    <x v="331"/>
    <s v="Rose-Silva"/>
    <s v="Intuitive static portal"/>
    <n v="3300"/>
    <n v="14643"/>
    <n v="444"/>
    <x v="1"/>
    <n v="190"/>
    <n v="77.069999999999993"/>
    <x v="1"/>
    <s v="USD"/>
    <n v="1324274400"/>
    <n v="1324360800"/>
    <b v="0"/>
    <b v="0"/>
    <s v="food/food trucks"/>
    <x v="0"/>
    <x v="0"/>
  </r>
  <r>
    <x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b v="0"/>
    <b v="0"/>
    <s v="technology/wearables"/>
    <x v="2"/>
    <x v="8"/>
  </r>
  <r>
    <x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b v="0"/>
    <b v="0"/>
    <s v="theater/plays"/>
    <x v="3"/>
    <x v="3"/>
  </r>
  <r>
    <x v="334"/>
    <s v="Mcgee Group"/>
    <s v="Assimilated discrete algorithm"/>
    <n v="66200"/>
    <n v="123538"/>
    <n v="187"/>
    <x v="1"/>
    <n v="1113"/>
    <n v="111"/>
    <x v="1"/>
    <s v="USD"/>
    <n v="1515564000"/>
    <n v="1516168800"/>
    <b v="0"/>
    <b v="0"/>
    <s v="music/rock"/>
    <x v="1"/>
    <x v="1"/>
  </r>
  <r>
    <x v="335"/>
    <s v="Jordan-Acosta"/>
    <s v="Operative uniform hub"/>
    <n v="173800"/>
    <n v="198628"/>
    <n v="114"/>
    <x v="1"/>
    <n v="2283"/>
    <n v="87"/>
    <x v="1"/>
    <s v="USD"/>
    <n v="1573797600"/>
    <n v="1574920800"/>
    <b v="0"/>
    <b v="0"/>
    <s v="music/rock"/>
    <x v="1"/>
    <x v="1"/>
  </r>
  <r>
    <x v="336"/>
    <s v="Nunez Inc"/>
    <s v="Customizable intangible capability"/>
    <n v="70700"/>
    <n v="68602"/>
    <n v="97"/>
    <x v="0"/>
    <n v="1072"/>
    <n v="63.99"/>
    <x v="1"/>
    <s v="USD"/>
    <n v="1292392800"/>
    <n v="1292479200"/>
    <b v="0"/>
    <b v="1"/>
    <s v="music/rock"/>
    <x v="1"/>
    <x v="1"/>
  </r>
  <r>
    <x v="337"/>
    <s v="Hayden Ltd"/>
    <s v="Innovative didactic analyzer"/>
    <n v="94500"/>
    <n v="116064"/>
    <n v="123"/>
    <x v="1"/>
    <n v="1095"/>
    <n v="105.99"/>
    <x v="1"/>
    <s v="USD"/>
    <n v="1573452000"/>
    <n v="1573538400"/>
    <b v="0"/>
    <b v="0"/>
    <s v="theater/plays"/>
    <x v="3"/>
    <x v="3"/>
  </r>
  <r>
    <x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b v="0"/>
    <b v="0"/>
    <s v="theater/plays"/>
    <x v="3"/>
    <x v="3"/>
  </r>
  <r>
    <x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b v="0"/>
    <b v="0"/>
    <s v="theater/plays"/>
    <x v="3"/>
    <x v="3"/>
  </r>
  <r>
    <x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b v="0"/>
    <b v="0"/>
    <s v="photography/photography books"/>
    <x v="7"/>
    <x v="14"/>
  </r>
  <r>
    <x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b v="0"/>
    <b v="0"/>
    <s v="music/indie rock"/>
    <x v="1"/>
    <x v="7"/>
  </r>
  <r>
    <x v="342"/>
    <s v="Gibson-Hernandez"/>
    <s v="Visionary foreground middleware"/>
    <n v="47900"/>
    <n v="31864"/>
    <n v="67"/>
    <x v="0"/>
    <n v="328"/>
    <n v="97.15"/>
    <x v="1"/>
    <s v="USD"/>
    <n v="1374296400"/>
    <n v="1375333200"/>
    <b v="0"/>
    <b v="0"/>
    <s v="theater/plays"/>
    <x v="3"/>
    <x v="3"/>
  </r>
  <r>
    <x v="343"/>
    <s v="Spencer-Weber"/>
    <s v="Optional zero-defect task-force"/>
    <n v="9000"/>
    <n v="4853"/>
    <n v="54"/>
    <x v="0"/>
    <n v="147"/>
    <n v="33.01"/>
    <x v="1"/>
    <s v="USD"/>
    <n v="1384840800"/>
    <n v="1389420000"/>
    <b v="0"/>
    <b v="0"/>
    <s v="theater/plays"/>
    <x v="3"/>
    <x v="3"/>
  </r>
  <r>
    <x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b v="0"/>
    <b v="0"/>
    <s v="games/video games"/>
    <x v="6"/>
    <x v="11"/>
  </r>
  <r>
    <x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b v="0"/>
    <b v="0"/>
    <s v="film &amp; video/drama"/>
    <x v="4"/>
    <x v="6"/>
  </r>
  <r>
    <x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s v="music/indie rock"/>
    <x v="1"/>
    <x v="7"/>
  </r>
  <r>
    <x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b v="0"/>
    <b v="0"/>
    <s v="technology/web"/>
    <x v="2"/>
    <x v="2"/>
  </r>
  <r>
    <x v="348"/>
    <s v="Hensley Ltd"/>
    <s v="Versatile cohesive open system"/>
    <n v="199000"/>
    <n v="142823"/>
    <n v="72"/>
    <x v="0"/>
    <n v="3483"/>
    <n v="41.01"/>
    <x v="1"/>
    <s v="USD"/>
    <n v="1487224800"/>
    <n v="1488348000"/>
    <b v="0"/>
    <b v="0"/>
    <s v="food/food trucks"/>
    <x v="0"/>
    <x v="0"/>
  </r>
  <r>
    <x v="349"/>
    <s v="Navarro and Sons"/>
    <s v="Multi-layered bottom-line frame"/>
    <n v="180800"/>
    <n v="95958"/>
    <n v="53"/>
    <x v="0"/>
    <n v="923"/>
    <n v="103.96"/>
    <x v="1"/>
    <s v="USD"/>
    <n v="1500008400"/>
    <n v="1502600400"/>
    <b v="0"/>
    <b v="0"/>
    <s v="theater/plays"/>
    <x v="3"/>
    <x v="3"/>
  </r>
  <r>
    <x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x v="351"/>
    <s v="Young LLC"/>
    <s v="Universal maximized methodology"/>
    <n v="74100"/>
    <n v="94631"/>
    <n v="128"/>
    <x v="1"/>
    <n v="2013"/>
    <n v="47.01"/>
    <x v="1"/>
    <s v="USD"/>
    <n v="1440392400"/>
    <n v="1441602000"/>
    <b v="0"/>
    <b v="0"/>
    <s v="music/rock"/>
    <x v="1"/>
    <x v="1"/>
  </r>
  <r>
    <x v="352"/>
    <s v="Adams, Willis and Sanchez"/>
    <s v="Expanded hybrid hardware"/>
    <n v="2800"/>
    <n v="977"/>
    <n v="35"/>
    <x v="0"/>
    <n v="33"/>
    <n v="29.61"/>
    <x v="0"/>
    <s v="CAD"/>
    <n v="1446876000"/>
    <n v="1447567200"/>
    <b v="0"/>
    <b v="0"/>
    <s v="theater/plays"/>
    <x v="3"/>
    <x v="3"/>
  </r>
  <r>
    <x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b v="0"/>
    <b v="0"/>
    <s v="theater/plays"/>
    <x v="3"/>
    <x v="3"/>
  </r>
  <r>
    <x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s v="film &amp; video/documentary"/>
    <x v="4"/>
    <x v="4"/>
  </r>
  <r>
    <x v="355"/>
    <s v="Burns-Burnett"/>
    <s v="Front-line scalable definition"/>
    <n v="3800"/>
    <n v="2241"/>
    <n v="59"/>
    <x v="2"/>
    <n v="86"/>
    <n v="26.06"/>
    <x v="1"/>
    <s v="USD"/>
    <n v="1485064800"/>
    <n v="1488520800"/>
    <b v="0"/>
    <b v="0"/>
    <s v="technology/wearables"/>
    <x v="2"/>
    <x v="8"/>
  </r>
  <r>
    <x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b v="0"/>
    <b v="0"/>
    <s v="theater/plays"/>
    <x v="3"/>
    <x v="3"/>
  </r>
  <r>
    <x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b v="0"/>
    <b v="0"/>
    <s v="games/video games"/>
    <x v="6"/>
    <x v="11"/>
  </r>
  <r>
    <x v="358"/>
    <s v="Diaz-Garcia"/>
    <s v="Profit-focused 3rdgeneration circuit"/>
    <n v="9700"/>
    <n v="1146"/>
    <n v="12"/>
    <x v="0"/>
    <n v="23"/>
    <n v="49.83"/>
    <x v="0"/>
    <s v="CAD"/>
    <n v="1533877200"/>
    <n v="1534136400"/>
    <b v="1"/>
    <b v="0"/>
    <s v="photography/photography books"/>
    <x v="7"/>
    <x v="14"/>
  </r>
  <r>
    <x v="359"/>
    <s v="Salazar-Moon"/>
    <s v="Compatible needs-based architecture"/>
    <n v="4000"/>
    <n v="11948"/>
    <n v="299"/>
    <x v="1"/>
    <n v="187"/>
    <n v="63.89"/>
    <x v="1"/>
    <s v="USD"/>
    <n v="1314421200"/>
    <n v="1315026000"/>
    <b v="0"/>
    <b v="0"/>
    <s v="film &amp; video/animation"/>
    <x v="4"/>
    <x v="10"/>
  </r>
  <r>
    <x v="360"/>
    <s v="Larsen-Chung"/>
    <s v="Right-sized zero tolerance migration"/>
    <n v="59700"/>
    <n v="135132"/>
    <n v="226"/>
    <x v="1"/>
    <n v="2875"/>
    <n v="47"/>
    <x v="4"/>
    <s v="GBP"/>
    <n v="1293861600"/>
    <n v="1295071200"/>
    <b v="0"/>
    <b v="1"/>
    <s v="theater/plays"/>
    <x v="3"/>
    <x v="3"/>
  </r>
  <r>
    <x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b v="0"/>
    <b v="0"/>
    <s v="theater/plays"/>
    <x v="3"/>
    <x v="3"/>
  </r>
  <r>
    <x v="362"/>
    <s v="Lawrence Group"/>
    <s v="Automated actuating conglomeration"/>
    <n v="3700"/>
    <n v="13755"/>
    <n v="372"/>
    <x v="1"/>
    <n v="191"/>
    <n v="72.02"/>
    <x v="1"/>
    <s v="USD"/>
    <n v="1296108000"/>
    <n v="1299391200"/>
    <b v="0"/>
    <b v="0"/>
    <s v="music/rock"/>
    <x v="1"/>
    <x v="1"/>
  </r>
  <r>
    <x v="363"/>
    <s v="Gray-Davis"/>
    <s v="Re-contextualized local initiative"/>
    <n v="5200"/>
    <n v="8330"/>
    <n v="160"/>
    <x v="1"/>
    <n v="139"/>
    <n v="59.93"/>
    <x v="1"/>
    <s v="USD"/>
    <n v="1324965600"/>
    <n v="1325052000"/>
    <b v="0"/>
    <b v="0"/>
    <s v="music/rock"/>
    <x v="1"/>
    <x v="1"/>
  </r>
  <r>
    <x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b v="0"/>
    <b v="0"/>
    <s v="music/indie rock"/>
    <x v="1"/>
    <x v="7"/>
  </r>
  <r>
    <x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b v="0"/>
    <b v="0"/>
    <s v="theater/plays"/>
    <x v="3"/>
    <x v="3"/>
  </r>
  <r>
    <x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b v="0"/>
    <b v="1"/>
    <s v="theater/plays"/>
    <x v="3"/>
    <x v="3"/>
  </r>
  <r>
    <x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b v="0"/>
    <b v="1"/>
    <s v="theater/plays"/>
    <x v="3"/>
    <x v="3"/>
  </r>
  <r>
    <x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b v="0"/>
    <b v="1"/>
    <s v="film &amp; video/documentary"/>
    <x v="4"/>
    <x v="4"/>
  </r>
  <r>
    <x v="369"/>
    <s v="Smith-Gonzalez"/>
    <s v="Polarized needs-based approach"/>
    <n v="5400"/>
    <n v="14743"/>
    <n v="273"/>
    <x v="1"/>
    <n v="154"/>
    <n v="95.73"/>
    <x v="1"/>
    <s v="USD"/>
    <n v="1359871200"/>
    <n v="1363237200"/>
    <b v="0"/>
    <b v="1"/>
    <s v="film &amp; video/television"/>
    <x v="4"/>
    <x v="19"/>
  </r>
  <r>
    <x v="370"/>
    <s v="Skinner PLC"/>
    <s v="Intuitive well-modulated middleware"/>
    <n v="112300"/>
    <n v="178965"/>
    <n v="159"/>
    <x v="1"/>
    <n v="5966"/>
    <n v="30"/>
    <x v="1"/>
    <s v="USD"/>
    <n v="1555304400"/>
    <n v="1555822800"/>
    <b v="0"/>
    <b v="0"/>
    <s v="theater/plays"/>
    <x v="3"/>
    <x v="3"/>
  </r>
  <r>
    <x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b v="0"/>
    <b v="0"/>
    <s v="theater/plays"/>
    <x v="3"/>
    <x v="3"/>
  </r>
  <r>
    <x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b v="0"/>
    <b v="1"/>
    <s v="film &amp; video/documentary"/>
    <x v="4"/>
    <x v="4"/>
  </r>
  <r>
    <x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b v="0"/>
    <b v="0"/>
    <s v="theater/plays"/>
    <x v="3"/>
    <x v="3"/>
  </r>
  <r>
    <x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b v="0"/>
    <b v="1"/>
    <s v="film &amp; video/documentary"/>
    <x v="4"/>
    <x v="4"/>
  </r>
  <r>
    <x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s v="music/indie rock"/>
    <x v="1"/>
    <x v="7"/>
  </r>
  <r>
    <x v="376"/>
    <s v="Perry PLC"/>
    <s v="Mandatory uniform matrix"/>
    <n v="3400"/>
    <n v="12275"/>
    <n v="361"/>
    <x v="1"/>
    <n v="131"/>
    <n v="93.7"/>
    <x v="1"/>
    <s v="USD"/>
    <n v="1404622800"/>
    <n v="1405141200"/>
    <b v="0"/>
    <b v="0"/>
    <s v="music/rock"/>
    <x v="1"/>
    <x v="1"/>
  </r>
  <r>
    <x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b v="0"/>
    <b v="0"/>
    <s v="theater/plays"/>
    <x v="3"/>
    <x v="3"/>
  </r>
  <r>
    <x v="378"/>
    <s v="Fleming-Oliver"/>
    <s v="Managed stable function"/>
    <n v="178200"/>
    <n v="24882"/>
    <n v="14"/>
    <x v="0"/>
    <n v="355"/>
    <n v="70.09"/>
    <x v="1"/>
    <s v="USD"/>
    <n v="1526878800"/>
    <n v="1530162000"/>
    <b v="0"/>
    <b v="0"/>
    <s v="film &amp; video/documentary"/>
    <x v="4"/>
    <x v="4"/>
  </r>
  <r>
    <x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b v="0"/>
    <b v="0"/>
    <s v="theater/plays"/>
    <x v="3"/>
    <x v="3"/>
  </r>
  <r>
    <x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b v="0"/>
    <b v="0"/>
    <s v="theater/plays"/>
    <x v="3"/>
    <x v="3"/>
  </r>
  <r>
    <x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b v="0"/>
    <b v="0"/>
    <s v="theater/plays"/>
    <x v="3"/>
    <x v="3"/>
  </r>
  <r>
    <x v="382"/>
    <s v="King Ltd"/>
    <s v="Visionary systemic process improvement"/>
    <n v="9100"/>
    <n v="5803"/>
    <n v="64"/>
    <x v="0"/>
    <n v="67"/>
    <n v="86.61"/>
    <x v="1"/>
    <s v="USD"/>
    <n v="1508130000"/>
    <n v="1509771600"/>
    <b v="0"/>
    <b v="0"/>
    <s v="photography/photography books"/>
    <x v="7"/>
    <x v="14"/>
  </r>
  <r>
    <x v="383"/>
    <s v="Baker Ltd"/>
    <s v="Progressive intangible flexibility"/>
    <n v="6300"/>
    <n v="14199"/>
    <n v="225"/>
    <x v="1"/>
    <n v="189"/>
    <n v="75.13"/>
    <x v="1"/>
    <s v="USD"/>
    <n v="1550037600"/>
    <n v="1550556000"/>
    <b v="0"/>
    <b v="1"/>
    <s v="food/food trucks"/>
    <x v="0"/>
    <x v="0"/>
  </r>
  <r>
    <x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b v="1"/>
    <b v="1"/>
    <s v="film &amp; video/documentary"/>
    <x v="4"/>
    <x v="4"/>
  </r>
  <r>
    <x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b v="0"/>
    <b v="0"/>
    <s v="publishing/nonfiction"/>
    <x v="5"/>
    <x v="9"/>
  </r>
  <r>
    <x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b v="0"/>
    <b v="0"/>
    <s v="theater/plays"/>
    <x v="3"/>
    <x v="3"/>
  </r>
  <r>
    <x v="387"/>
    <s v="Flores-Lambert"/>
    <s v="Triple-buffered logistical frame"/>
    <n v="109000"/>
    <n v="42795"/>
    <n v="39"/>
    <x v="0"/>
    <n v="424"/>
    <n v="100.93"/>
    <x v="1"/>
    <s v="USD"/>
    <n v="1339477200"/>
    <n v="1339909200"/>
    <b v="0"/>
    <b v="0"/>
    <s v="technology/wearables"/>
    <x v="2"/>
    <x v="8"/>
  </r>
  <r>
    <x v="388"/>
    <s v="Cruz Ltd"/>
    <s v="Exclusive dynamic adapter"/>
    <n v="114800"/>
    <n v="12938"/>
    <n v="11"/>
    <x v="3"/>
    <n v="145"/>
    <n v="89.23"/>
    <x v="5"/>
    <s v="CHF"/>
    <n v="1325656800"/>
    <n v="1325829600"/>
    <b v="0"/>
    <b v="0"/>
    <s v="music/indie rock"/>
    <x v="1"/>
    <x v="7"/>
  </r>
  <r>
    <x v="389"/>
    <s v="Knox-Garner"/>
    <s v="Automated systemic hierarchy"/>
    <n v="83000"/>
    <n v="101352"/>
    <n v="122"/>
    <x v="1"/>
    <n v="1152"/>
    <n v="87.98"/>
    <x v="1"/>
    <s v="USD"/>
    <n v="1288242000"/>
    <n v="1290578400"/>
    <b v="0"/>
    <b v="0"/>
    <s v="theater/plays"/>
    <x v="3"/>
    <x v="3"/>
  </r>
  <r>
    <x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s v="photography/photography books"/>
    <x v="7"/>
    <x v="14"/>
  </r>
  <r>
    <x v="391"/>
    <s v="Miller-Patel"/>
    <s v="Mandatory uniform strategy"/>
    <n v="60400"/>
    <n v="4393"/>
    <n v="7"/>
    <x v="0"/>
    <n v="151"/>
    <n v="29.09"/>
    <x v="1"/>
    <s v="USD"/>
    <n v="1389679200"/>
    <n v="1389852000"/>
    <b v="0"/>
    <b v="0"/>
    <s v="publishing/nonfiction"/>
    <x v="5"/>
    <x v="9"/>
  </r>
  <r>
    <x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b v="0"/>
    <b v="0"/>
    <s v="technology/wearables"/>
    <x v="2"/>
    <x v="8"/>
  </r>
  <r>
    <x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b v="0"/>
    <b v="0"/>
    <s v="music/jazz"/>
    <x v="1"/>
    <x v="17"/>
  </r>
  <r>
    <x v="394"/>
    <s v="Noble-Bailey"/>
    <s v="Customizable dynamic info-mediaries"/>
    <n v="800"/>
    <n v="3755"/>
    <n v="469"/>
    <x v="1"/>
    <n v="34"/>
    <n v="110.44"/>
    <x v="1"/>
    <s v="USD"/>
    <n v="1375074000"/>
    <n v="1375938000"/>
    <b v="0"/>
    <b v="1"/>
    <s v="film &amp; video/documentary"/>
    <x v="4"/>
    <x v="4"/>
  </r>
  <r>
    <x v="395"/>
    <s v="Taylor PLC"/>
    <s v="Enhanced incremental budgetary management"/>
    <n v="7100"/>
    <n v="9238"/>
    <n v="130"/>
    <x v="1"/>
    <n v="220"/>
    <n v="41.99"/>
    <x v="1"/>
    <s v="USD"/>
    <n v="1323324000"/>
    <n v="1323410400"/>
    <b v="1"/>
    <b v="0"/>
    <s v="theater/plays"/>
    <x v="3"/>
    <x v="3"/>
  </r>
  <r>
    <x v="396"/>
    <s v="Holmes PLC"/>
    <s v="Digitized local info-mediaries"/>
    <n v="46100"/>
    <n v="77012"/>
    <n v="167"/>
    <x v="1"/>
    <n v="1604"/>
    <n v="48.01"/>
    <x v="2"/>
    <s v="AUD"/>
    <n v="1538715600"/>
    <n v="1539406800"/>
    <b v="0"/>
    <b v="0"/>
    <s v="film &amp; video/drama"/>
    <x v="4"/>
    <x v="6"/>
  </r>
  <r>
    <x v="397"/>
    <s v="Jones-Martin"/>
    <s v="Virtual systematic monitoring"/>
    <n v="8100"/>
    <n v="14083"/>
    <n v="174"/>
    <x v="1"/>
    <n v="454"/>
    <n v="31.02"/>
    <x v="1"/>
    <s v="USD"/>
    <n v="1369285200"/>
    <n v="1369803600"/>
    <b v="0"/>
    <b v="0"/>
    <s v="music/rock"/>
    <x v="1"/>
    <x v="1"/>
  </r>
  <r>
    <x v="398"/>
    <s v="Myers LLC"/>
    <s v="Reactive bottom-line open architecture"/>
    <n v="1700"/>
    <n v="12202"/>
    <n v="718"/>
    <x v="1"/>
    <n v="123"/>
    <n v="99.2"/>
    <x v="6"/>
    <s v="EUR"/>
    <n v="1525755600"/>
    <n v="1525928400"/>
    <b v="0"/>
    <b v="1"/>
    <s v="film &amp; video/animation"/>
    <x v="4"/>
    <x v="10"/>
  </r>
  <r>
    <x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b v="0"/>
    <b v="0"/>
    <s v="music/indie rock"/>
    <x v="1"/>
    <x v="7"/>
  </r>
  <r>
    <x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x v="401"/>
    <s v="Smith-Schmidt"/>
    <s v="Inverse radical hierarchy"/>
    <n v="900"/>
    <n v="13772"/>
    <n v="1530"/>
    <x v="1"/>
    <n v="299"/>
    <n v="46.06"/>
    <x v="1"/>
    <s v="USD"/>
    <n v="1572152400"/>
    <n v="1572152400"/>
    <b v="0"/>
    <b v="0"/>
    <s v="theater/plays"/>
    <x v="3"/>
    <x v="3"/>
  </r>
  <r>
    <x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s v="film &amp; video/shorts"/>
    <x v="4"/>
    <x v="12"/>
  </r>
  <r>
    <x v="403"/>
    <s v="Leonard-Mcclain"/>
    <s v="Virtual foreground throughput"/>
    <n v="195800"/>
    <n v="168820"/>
    <n v="86"/>
    <x v="0"/>
    <n v="3015"/>
    <n v="55.99"/>
    <x v="0"/>
    <s v="CAD"/>
    <n v="1273640400"/>
    <n v="1276750800"/>
    <b v="0"/>
    <b v="1"/>
    <s v="theater/plays"/>
    <x v="3"/>
    <x v="3"/>
  </r>
  <r>
    <x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b v="0"/>
    <b v="0"/>
    <s v="theater/plays"/>
    <x v="3"/>
    <x v="3"/>
  </r>
  <r>
    <x v="405"/>
    <s v="Lee LLC"/>
    <s v="Synchronized secondary analyzer"/>
    <n v="29600"/>
    <n v="26527"/>
    <n v="90"/>
    <x v="0"/>
    <n v="435"/>
    <n v="60.98"/>
    <x v="1"/>
    <s v="USD"/>
    <n v="1528088400"/>
    <n v="1532408400"/>
    <b v="0"/>
    <b v="0"/>
    <s v="theater/plays"/>
    <x v="3"/>
    <x v="3"/>
  </r>
  <r>
    <x v="406"/>
    <s v="Lyons Inc"/>
    <s v="Balanced attitude-oriented parallelism"/>
    <n v="39300"/>
    <n v="71583"/>
    <n v="182"/>
    <x v="1"/>
    <n v="645"/>
    <n v="110.98"/>
    <x v="1"/>
    <s v="USD"/>
    <n v="1359525600"/>
    <n v="1360562400"/>
    <b v="1"/>
    <b v="0"/>
    <s v="film &amp; video/documentary"/>
    <x v="4"/>
    <x v="4"/>
  </r>
  <r>
    <x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s v="theater/plays"/>
    <x v="3"/>
    <x v="3"/>
  </r>
  <r>
    <x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b v="0"/>
    <b v="0"/>
    <s v="film &amp; video/documentary"/>
    <x v="4"/>
    <x v="4"/>
  </r>
  <r>
    <x v="409"/>
    <s v="Stewart LLC"/>
    <s v="Secured asymmetric projection"/>
    <n v="135600"/>
    <n v="62804"/>
    <n v="46"/>
    <x v="0"/>
    <n v="714"/>
    <n v="87.96"/>
    <x v="1"/>
    <s v="USD"/>
    <n v="1492491600"/>
    <n v="1492837200"/>
    <b v="0"/>
    <b v="0"/>
    <s v="music/rock"/>
    <x v="1"/>
    <x v="1"/>
  </r>
  <r>
    <x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b v="0"/>
    <b v="0"/>
    <s v="games/mobile games"/>
    <x v="6"/>
    <x v="20"/>
  </r>
  <r>
    <x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b v="0"/>
    <b v="0"/>
    <s v="theater/plays"/>
    <x v="3"/>
    <x v="3"/>
  </r>
  <r>
    <x v="412"/>
    <s v="Rodriguez-Scott"/>
    <s v="Realigned zero tolerance software"/>
    <n v="2100"/>
    <n v="14046"/>
    <n v="669"/>
    <x v="1"/>
    <n v="134"/>
    <n v="104.82"/>
    <x v="1"/>
    <s v="USD"/>
    <n v="1388728800"/>
    <n v="1389592800"/>
    <b v="0"/>
    <b v="0"/>
    <s v="publishing/fiction"/>
    <x v="5"/>
    <x v="13"/>
  </r>
  <r>
    <x v="413"/>
    <s v="Rush-Bowers"/>
    <s v="Persevering analyzing extranet"/>
    <n v="189500"/>
    <n v="117628"/>
    <n v="62"/>
    <x v="2"/>
    <n v="1089"/>
    <n v="108.01"/>
    <x v="1"/>
    <s v="USD"/>
    <n v="1543298400"/>
    <n v="1545631200"/>
    <b v="0"/>
    <b v="0"/>
    <s v="film &amp; video/animation"/>
    <x v="4"/>
    <x v="10"/>
  </r>
  <r>
    <x v="414"/>
    <s v="Davis and Sons"/>
    <s v="Innovative human-resource migration"/>
    <n v="188200"/>
    <n v="159405"/>
    <n v="85"/>
    <x v="0"/>
    <n v="5497"/>
    <n v="29"/>
    <x v="1"/>
    <s v="USD"/>
    <n v="1271739600"/>
    <n v="1272430800"/>
    <b v="0"/>
    <b v="1"/>
    <s v="food/food trucks"/>
    <x v="0"/>
    <x v="0"/>
  </r>
  <r>
    <x v="415"/>
    <s v="Anderson-Pham"/>
    <s v="Intuitive needs-based monitoring"/>
    <n v="113500"/>
    <n v="12552"/>
    <n v="11"/>
    <x v="0"/>
    <n v="418"/>
    <n v="30.03"/>
    <x v="1"/>
    <s v="USD"/>
    <n v="1326434400"/>
    <n v="1327903200"/>
    <b v="0"/>
    <b v="0"/>
    <s v="theater/plays"/>
    <x v="3"/>
    <x v="3"/>
  </r>
  <r>
    <x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b v="0"/>
    <b v="1"/>
    <s v="film &amp; video/documentary"/>
    <x v="4"/>
    <x v="4"/>
  </r>
  <r>
    <x v="417"/>
    <s v="Bradshaw, Smith and Ryan"/>
    <s v="Upgradable 24/7 emulation"/>
    <n v="1700"/>
    <n v="943"/>
    <n v="55"/>
    <x v="0"/>
    <n v="15"/>
    <n v="62.87"/>
    <x v="1"/>
    <s v="USD"/>
    <n v="1541221200"/>
    <n v="1543298400"/>
    <b v="0"/>
    <b v="0"/>
    <s v="theater/plays"/>
    <x v="3"/>
    <x v="3"/>
  </r>
  <r>
    <x v="418"/>
    <s v="Jackson PLC"/>
    <s v="Quality-focused client-server core"/>
    <n v="163700"/>
    <n v="93963"/>
    <n v="57"/>
    <x v="0"/>
    <n v="1999"/>
    <n v="47.01"/>
    <x v="0"/>
    <s v="CAD"/>
    <n v="1336280400"/>
    <n v="1336366800"/>
    <b v="0"/>
    <b v="0"/>
    <s v="film &amp; video/documentary"/>
    <x v="4"/>
    <x v="4"/>
  </r>
  <r>
    <x v="419"/>
    <s v="Ware-Arias"/>
    <s v="Upgradable maximized protocol"/>
    <n v="113800"/>
    <n v="140469"/>
    <n v="123"/>
    <x v="1"/>
    <n v="5203"/>
    <n v="27"/>
    <x v="1"/>
    <s v="USD"/>
    <n v="1324533600"/>
    <n v="1325052000"/>
    <b v="0"/>
    <b v="0"/>
    <s v="technology/web"/>
    <x v="2"/>
    <x v="2"/>
  </r>
  <r>
    <x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b v="0"/>
    <b v="0"/>
    <s v="theater/plays"/>
    <x v="3"/>
    <x v="3"/>
  </r>
  <r>
    <x v="421"/>
    <s v="Thomas-Lopez"/>
    <s v="User-centric fault-tolerant archive"/>
    <n v="9400"/>
    <n v="6015"/>
    <n v="64"/>
    <x v="0"/>
    <n v="118"/>
    <n v="50.97"/>
    <x v="1"/>
    <s v="USD"/>
    <n v="1498712400"/>
    <n v="1501304400"/>
    <b v="0"/>
    <b v="1"/>
    <s v="technology/wearables"/>
    <x v="2"/>
    <x v="8"/>
  </r>
  <r>
    <x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b v="0"/>
    <b v="1"/>
    <s v="theater/plays"/>
    <x v="3"/>
    <x v="3"/>
  </r>
  <r>
    <x v="423"/>
    <s v="Jones-Riddle"/>
    <s v="Self-enabling real-time definition"/>
    <n v="147800"/>
    <n v="15723"/>
    <n v="11"/>
    <x v="0"/>
    <n v="162"/>
    <n v="97.06"/>
    <x v="1"/>
    <s v="USD"/>
    <n v="1316667600"/>
    <n v="1316840400"/>
    <b v="0"/>
    <b v="1"/>
    <s v="food/food trucks"/>
    <x v="0"/>
    <x v="0"/>
  </r>
  <r>
    <x v="424"/>
    <s v="Schmidt-Gomez"/>
    <s v="User-centric impactful projection"/>
    <n v="5100"/>
    <n v="2064"/>
    <n v="40"/>
    <x v="0"/>
    <n v="83"/>
    <n v="24.87"/>
    <x v="1"/>
    <s v="USD"/>
    <n v="1524027600"/>
    <n v="1524546000"/>
    <b v="0"/>
    <b v="0"/>
    <s v="music/indie rock"/>
    <x v="1"/>
    <x v="7"/>
  </r>
  <r>
    <x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b v="0"/>
    <b v="0"/>
    <s v="photography/photography books"/>
    <x v="7"/>
    <x v="14"/>
  </r>
  <r>
    <x v="426"/>
    <s v="Edwards-Kane"/>
    <s v="Virtual leadingedge framework"/>
    <n v="1800"/>
    <n v="10313"/>
    <n v="573"/>
    <x v="1"/>
    <n v="219"/>
    <n v="47.09"/>
    <x v="1"/>
    <s v="USD"/>
    <n v="1361944800"/>
    <n v="1362549600"/>
    <b v="0"/>
    <b v="0"/>
    <s v="theater/plays"/>
    <x v="3"/>
    <x v="3"/>
  </r>
  <r>
    <x v="427"/>
    <s v="Hicks, Wall and Webb"/>
    <s v="Managed discrete framework"/>
    <n v="174500"/>
    <n v="197018"/>
    <n v="113"/>
    <x v="1"/>
    <n v="2526"/>
    <n v="78"/>
    <x v="1"/>
    <s v="USD"/>
    <n v="1410584400"/>
    <n v="1413349200"/>
    <b v="0"/>
    <b v="1"/>
    <s v="theater/plays"/>
    <x v="3"/>
    <x v="3"/>
  </r>
  <r>
    <x v="428"/>
    <s v="Mayer-Richmond"/>
    <s v="Progressive zero-defect capability"/>
    <n v="101400"/>
    <n v="47037"/>
    <n v="46"/>
    <x v="0"/>
    <n v="747"/>
    <n v="62.97"/>
    <x v="1"/>
    <s v="USD"/>
    <n v="1297404000"/>
    <n v="1298008800"/>
    <b v="0"/>
    <b v="0"/>
    <s v="film &amp; video/animation"/>
    <x v="4"/>
    <x v="10"/>
  </r>
  <r>
    <x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b v="0"/>
    <b v="1"/>
    <s v="photography/photography books"/>
    <x v="7"/>
    <x v="14"/>
  </r>
  <r>
    <x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b v="0"/>
    <b v="0"/>
    <s v="theater/plays"/>
    <x v="3"/>
    <x v="3"/>
  </r>
  <r>
    <x v="431"/>
    <s v="Rosales LLC"/>
    <s v="Compatible multimedia utilization"/>
    <n v="5100"/>
    <n v="9817"/>
    <n v="192"/>
    <x v="1"/>
    <n v="94"/>
    <n v="104.44"/>
    <x v="1"/>
    <s v="USD"/>
    <n v="1529643600"/>
    <n v="1531112400"/>
    <b v="1"/>
    <b v="0"/>
    <s v="theater/plays"/>
    <x v="3"/>
    <x v="3"/>
  </r>
  <r>
    <x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b v="0"/>
    <b v="0"/>
    <s v="theater/plays"/>
    <x v="3"/>
    <x v="3"/>
  </r>
  <r>
    <x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b v="0"/>
    <b v="1"/>
    <s v="film &amp; video/documentary"/>
    <x v="4"/>
    <x v="4"/>
  </r>
  <r>
    <x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s v="theater/plays"/>
    <x v="3"/>
    <x v="3"/>
  </r>
  <r>
    <x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b v="0"/>
    <b v="1"/>
    <s v="theater/plays"/>
    <x v="3"/>
    <x v="3"/>
  </r>
  <r>
    <x v="436"/>
    <s v="King-Nguyen"/>
    <s v="Open-source incremental throughput"/>
    <n v="1300"/>
    <n v="13678"/>
    <n v="1052"/>
    <x v="1"/>
    <n v="249"/>
    <n v="54.93"/>
    <x v="1"/>
    <s v="USD"/>
    <n v="1555736400"/>
    <n v="1555822800"/>
    <b v="0"/>
    <b v="0"/>
    <s v="music/jazz"/>
    <x v="1"/>
    <x v="17"/>
  </r>
  <r>
    <x v="437"/>
    <s v="Hansen Group"/>
    <s v="Centralized regional interface"/>
    <n v="8100"/>
    <n v="9969"/>
    <n v="123"/>
    <x v="1"/>
    <n v="192"/>
    <n v="51.92"/>
    <x v="1"/>
    <s v="USD"/>
    <n v="1442120400"/>
    <n v="1442379600"/>
    <b v="0"/>
    <b v="1"/>
    <s v="film &amp; video/animation"/>
    <x v="4"/>
    <x v="10"/>
  </r>
  <r>
    <x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b v="0"/>
    <b v="0"/>
    <s v="theater/plays"/>
    <x v="3"/>
    <x v="3"/>
  </r>
  <r>
    <x v="439"/>
    <s v="Cummings Inc"/>
    <s v="Digitized transitional monitoring"/>
    <n v="28400"/>
    <n v="100900"/>
    <n v="355"/>
    <x v="1"/>
    <n v="2293"/>
    <n v="44"/>
    <x v="1"/>
    <s v="USD"/>
    <n v="1478408400"/>
    <n v="1479016800"/>
    <b v="0"/>
    <b v="0"/>
    <s v="film &amp; video/science fiction"/>
    <x v="4"/>
    <x v="22"/>
  </r>
  <r>
    <x v="440"/>
    <s v="Miller-Poole"/>
    <s v="Networked optimal adapter"/>
    <n v="102500"/>
    <n v="165954"/>
    <n v="162"/>
    <x v="1"/>
    <n v="3131"/>
    <n v="53"/>
    <x v="1"/>
    <s v="USD"/>
    <n v="1498798800"/>
    <n v="1499662800"/>
    <b v="0"/>
    <b v="0"/>
    <s v="film &amp; video/television"/>
    <x v="4"/>
    <x v="19"/>
  </r>
  <r>
    <x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s v="technology/wearables"/>
    <x v="2"/>
    <x v="8"/>
  </r>
  <r>
    <x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b v="0"/>
    <b v="0"/>
    <s v="theater/plays"/>
    <x v="3"/>
    <x v="3"/>
  </r>
  <r>
    <x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b v="0"/>
    <b v="0"/>
    <s v="theater/plays"/>
    <x v="3"/>
    <x v="3"/>
  </r>
  <r>
    <x v="444"/>
    <s v="Hensley Ltd"/>
    <s v="Versatile global attitude"/>
    <n v="6200"/>
    <n v="10938"/>
    <n v="176"/>
    <x v="1"/>
    <n v="296"/>
    <n v="36.950000000000003"/>
    <x v="1"/>
    <s v="USD"/>
    <n v="1311483600"/>
    <n v="1311656400"/>
    <b v="0"/>
    <b v="1"/>
    <s v="music/indie rock"/>
    <x v="1"/>
    <x v="7"/>
  </r>
  <r>
    <x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b v="0"/>
    <b v="1"/>
    <s v="theater/plays"/>
    <x v="3"/>
    <x v="3"/>
  </r>
  <r>
    <x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b v="0"/>
    <b v="0"/>
    <s v="technology/wearables"/>
    <x v="2"/>
    <x v="8"/>
  </r>
  <r>
    <x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s v="film &amp; video/television"/>
    <x v="4"/>
    <x v="19"/>
  </r>
  <r>
    <x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b v="0"/>
    <b v="1"/>
    <s v="games/video games"/>
    <x v="6"/>
    <x v="11"/>
  </r>
  <r>
    <x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x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x v="451"/>
    <s v="Padilla-Porter"/>
    <s v="Innovative exuding matrix"/>
    <n v="148400"/>
    <n v="182302"/>
    <n v="123"/>
    <x v="1"/>
    <n v="6286"/>
    <n v="29"/>
    <x v="1"/>
    <s v="USD"/>
    <n v="1500440400"/>
    <n v="1503118800"/>
    <b v="0"/>
    <b v="0"/>
    <s v="music/rock"/>
    <x v="1"/>
    <x v="1"/>
  </r>
  <r>
    <x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b v="0"/>
    <b v="0"/>
    <s v="film &amp; video/drama"/>
    <x v="4"/>
    <x v="6"/>
  </r>
  <r>
    <x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b v="0"/>
    <b v="0"/>
    <s v="film &amp; video/science fiction"/>
    <x v="4"/>
    <x v="22"/>
  </r>
  <r>
    <x v="454"/>
    <s v="Woods Inc"/>
    <s v="Upgradable upward-trending portal"/>
    <n v="4000"/>
    <n v="1763"/>
    <n v="44"/>
    <x v="0"/>
    <n v="39"/>
    <n v="45.21"/>
    <x v="1"/>
    <s v="USD"/>
    <n v="1382331600"/>
    <n v="1385445600"/>
    <b v="0"/>
    <b v="1"/>
    <s v="film &amp; video/drama"/>
    <x v="4"/>
    <x v="6"/>
  </r>
  <r>
    <x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b v="0"/>
    <b v="0"/>
    <s v="theater/plays"/>
    <x v="3"/>
    <x v="3"/>
  </r>
  <r>
    <x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b v="0"/>
    <b v="1"/>
    <s v="music/indie rock"/>
    <x v="1"/>
    <x v="7"/>
  </r>
  <r>
    <x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b v="0"/>
    <b v="0"/>
    <s v="theater/plays"/>
    <x v="3"/>
    <x v="3"/>
  </r>
  <r>
    <x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b v="0"/>
    <b v="0"/>
    <s v="theater/plays"/>
    <x v="3"/>
    <x v="3"/>
  </r>
  <r>
    <x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b v="0"/>
    <b v="0"/>
    <s v="film &amp; video/documentary"/>
    <x v="4"/>
    <x v="4"/>
  </r>
  <r>
    <x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s v="theater/plays"/>
    <x v="3"/>
    <x v="3"/>
  </r>
  <r>
    <x v="461"/>
    <s v="Terry-Salinas"/>
    <s v="Networked secondary structure"/>
    <n v="98800"/>
    <n v="139354"/>
    <n v="141"/>
    <x v="1"/>
    <n v="2080"/>
    <n v="67"/>
    <x v="1"/>
    <s v="USD"/>
    <n v="1398661200"/>
    <n v="1400389200"/>
    <b v="0"/>
    <b v="0"/>
    <s v="film &amp; video/drama"/>
    <x v="4"/>
    <x v="6"/>
  </r>
  <r>
    <x v="462"/>
    <s v="Wang-Rodriguez"/>
    <s v="Total multimedia website"/>
    <n v="188800"/>
    <n v="57734"/>
    <n v="31"/>
    <x v="0"/>
    <n v="535"/>
    <n v="107.91"/>
    <x v="1"/>
    <s v="USD"/>
    <n v="1359525600"/>
    <n v="1362808800"/>
    <b v="0"/>
    <b v="0"/>
    <s v="games/mobile games"/>
    <x v="6"/>
    <x v="20"/>
  </r>
  <r>
    <x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b v="0"/>
    <b v="0"/>
    <s v="film &amp; video/animation"/>
    <x v="4"/>
    <x v="10"/>
  </r>
  <r>
    <x v="464"/>
    <s v="Gomez LLC"/>
    <s v="Pre-emptive mission-critical hardware"/>
    <n v="71200"/>
    <n v="95020"/>
    <n v="133"/>
    <x v="1"/>
    <n v="2436"/>
    <n v="39.01"/>
    <x v="1"/>
    <s v="USD"/>
    <n v="1518328800"/>
    <n v="1519538400"/>
    <b v="0"/>
    <b v="0"/>
    <s v="theater/plays"/>
    <x v="3"/>
    <x v="3"/>
  </r>
  <r>
    <x v="465"/>
    <s v="Gonzalez-Robbins"/>
    <s v="Up-sized responsive protocol"/>
    <n v="4700"/>
    <n v="8829"/>
    <n v="188"/>
    <x v="1"/>
    <n v="80"/>
    <n v="110.36"/>
    <x v="1"/>
    <s v="USD"/>
    <n v="1517032800"/>
    <n v="1517810400"/>
    <b v="0"/>
    <b v="0"/>
    <s v="publishing/translations"/>
    <x v="5"/>
    <x v="18"/>
  </r>
  <r>
    <x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x v="467"/>
    <s v="Shaw Ltd"/>
    <s v="Profit-focused content-based application"/>
    <n v="1400"/>
    <n v="8053"/>
    <n v="575"/>
    <x v="1"/>
    <n v="139"/>
    <n v="57.94"/>
    <x v="0"/>
    <s v="CAD"/>
    <n v="1448258400"/>
    <n v="1448863200"/>
    <b v="0"/>
    <b v="1"/>
    <s v="technology/web"/>
    <x v="2"/>
    <x v="2"/>
  </r>
  <r>
    <x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s v="theater/plays"/>
    <x v="3"/>
    <x v="3"/>
  </r>
  <r>
    <x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b v="0"/>
    <b v="0"/>
    <s v="film &amp; video/drama"/>
    <x v="4"/>
    <x v="6"/>
  </r>
  <r>
    <x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b v="0"/>
    <b v="0"/>
    <s v="technology/wearables"/>
    <x v="2"/>
    <x v="8"/>
  </r>
  <r>
    <x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x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b v="0"/>
    <b v="0"/>
    <s v="music/rock"/>
    <x v="1"/>
    <x v="1"/>
  </r>
  <r>
    <x v="473"/>
    <s v="Richardson Inc"/>
    <s v="Assimilated fault-tolerant capacity"/>
    <n v="5000"/>
    <n v="8907"/>
    <n v="178"/>
    <x v="1"/>
    <n v="106"/>
    <n v="84.03"/>
    <x v="1"/>
    <s v="USD"/>
    <n v="1529989200"/>
    <n v="1530075600"/>
    <b v="0"/>
    <b v="0"/>
    <s v="music/electric music"/>
    <x v="1"/>
    <x v="5"/>
  </r>
  <r>
    <x v="474"/>
    <s v="Santos-Young"/>
    <s v="Enhanced neutral ability"/>
    <n v="4000"/>
    <n v="14606"/>
    <n v="365"/>
    <x v="1"/>
    <n v="142"/>
    <n v="102.86"/>
    <x v="1"/>
    <s v="USD"/>
    <n v="1418709600"/>
    <n v="1418796000"/>
    <b v="0"/>
    <b v="0"/>
    <s v="film &amp; video/television"/>
    <x v="4"/>
    <x v="19"/>
  </r>
  <r>
    <x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b v="0"/>
    <b v="1"/>
    <s v="publishing/translations"/>
    <x v="5"/>
    <x v="18"/>
  </r>
  <r>
    <x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b v="0"/>
    <b v="0"/>
    <s v="publishing/fiction"/>
    <x v="5"/>
    <x v="13"/>
  </r>
  <r>
    <x v="477"/>
    <s v="Hogan, Porter and Rivera"/>
    <s v="Organic object-oriented core"/>
    <n v="8500"/>
    <n v="4613"/>
    <n v="54"/>
    <x v="0"/>
    <n v="113"/>
    <n v="40.82"/>
    <x v="1"/>
    <s v="USD"/>
    <n v="1309064400"/>
    <n v="1311397200"/>
    <b v="0"/>
    <b v="0"/>
    <s v="film &amp; video/science fiction"/>
    <x v="4"/>
    <x v="22"/>
  </r>
  <r>
    <x v="478"/>
    <s v="Lyons LLC"/>
    <s v="Balanced impactful circuit"/>
    <n v="68800"/>
    <n v="162603"/>
    <n v="236"/>
    <x v="1"/>
    <n v="2756"/>
    <n v="59"/>
    <x v="1"/>
    <s v="USD"/>
    <n v="1425877200"/>
    <n v="1426914000"/>
    <b v="0"/>
    <b v="0"/>
    <s v="technology/wearables"/>
    <x v="2"/>
    <x v="8"/>
  </r>
  <r>
    <x v="479"/>
    <s v="Long-Greene"/>
    <s v="Future-proofed heuristic encryption"/>
    <n v="2400"/>
    <n v="12310"/>
    <n v="513"/>
    <x v="1"/>
    <n v="173"/>
    <n v="71.16"/>
    <x v="4"/>
    <s v="GBP"/>
    <n v="1501304400"/>
    <n v="1501477200"/>
    <b v="0"/>
    <b v="0"/>
    <s v="food/food trucks"/>
    <x v="0"/>
    <x v="0"/>
  </r>
  <r>
    <x v="480"/>
    <s v="Robles-Hudson"/>
    <s v="Balanced bifurcated leverage"/>
    <n v="8600"/>
    <n v="8656"/>
    <n v="101"/>
    <x v="1"/>
    <n v="87"/>
    <n v="99.49"/>
    <x v="1"/>
    <s v="USD"/>
    <n v="1268287200"/>
    <n v="1269061200"/>
    <b v="0"/>
    <b v="1"/>
    <s v="photography/photography books"/>
    <x v="7"/>
    <x v="14"/>
  </r>
  <r>
    <x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b v="0"/>
    <b v="1"/>
    <s v="theater/plays"/>
    <x v="3"/>
    <x v="3"/>
  </r>
  <r>
    <x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b v="0"/>
    <b v="1"/>
    <s v="publishing/fiction"/>
    <x v="5"/>
    <x v="13"/>
  </r>
  <r>
    <x v="483"/>
    <s v="Rice-Parker"/>
    <s v="Down-sized actuating infrastructure"/>
    <n v="91400"/>
    <n v="48236"/>
    <n v="53"/>
    <x v="0"/>
    <n v="554"/>
    <n v="87.07"/>
    <x v="1"/>
    <s v="USD"/>
    <n v="1576130400"/>
    <n v="1576735200"/>
    <b v="0"/>
    <b v="0"/>
    <s v="theater/plays"/>
    <x v="3"/>
    <x v="3"/>
  </r>
  <r>
    <x v="484"/>
    <s v="Landry Inc"/>
    <s v="Synergistic cohesive adapter"/>
    <n v="29600"/>
    <n v="77021"/>
    <n v="260"/>
    <x v="1"/>
    <n v="1572"/>
    <n v="49"/>
    <x v="4"/>
    <s v="GBP"/>
    <n v="1407128400"/>
    <n v="1411362000"/>
    <b v="0"/>
    <b v="1"/>
    <s v="food/food trucks"/>
    <x v="0"/>
    <x v="0"/>
  </r>
  <r>
    <x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b v="0"/>
    <b v="0"/>
    <s v="theater/plays"/>
    <x v="3"/>
    <x v="3"/>
  </r>
  <r>
    <x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b v="0"/>
    <b v="1"/>
    <s v="publishing/translations"/>
    <x v="5"/>
    <x v="18"/>
  </r>
  <r>
    <x v="487"/>
    <s v="Smith-Wallace"/>
    <s v="Monitored 24/7 time-frame"/>
    <n v="110300"/>
    <n v="197024"/>
    <n v="179"/>
    <x v="1"/>
    <n v="2346"/>
    <n v="83.98"/>
    <x v="1"/>
    <s v="USD"/>
    <n v="1492664400"/>
    <n v="1495515600"/>
    <b v="0"/>
    <b v="0"/>
    <s v="theater/plays"/>
    <x v="3"/>
    <x v="3"/>
  </r>
  <r>
    <x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b v="0"/>
    <b v="0"/>
    <s v="theater/plays"/>
    <x v="3"/>
    <x v="3"/>
  </r>
  <r>
    <x v="489"/>
    <s v="Clark Inc"/>
    <s v="Down-sized mobile time-frame"/>
    <n v="9200"/>
    <n v="9339"/>
    <n v="102"/>
    <x v="1"/>
    <n v="85"/>
    <n v="109.87"/>
    <x v="6"/>
    <s v="EUR"/>
    <n v="1281934800"/>
    <n v="1282366800"/>
    <b v="0"/>
    <b v="0"/>
    <s v="technology/wearables"/>
    <x v="2"/>
    <x v="8"/>
  </r>
  <r>
    <x v="490"/>
    <s v="Young and Sons"/>
    <s v="Innovative disintermediate encryption"/>
    <n v="2400"/>
    <n v="4596"/>
    <n v="192"/>
    <x v="1"/>
    <n v="144"/>
    <n v="31.92"/>
    <x v="1"/>
    <s v="USD"/>
    <n v="1573970400"/>
    <n v="1574575200"/>
    <b v="0"/>
    <b v="0"/>
    <s v="journalism/audio"/>
    <x v="8"/>
    <x v="23"/>
  </r>
  <r>
    <x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b v="0"/>
    <b v="1"/>
    <s v="food/food trucks"/>
    <x v="0"/>
    <x v="0"/>
  </r>
  <r>
    <x v="492"/>
    <s v="Garcia Group"/>
    <s v="Persevering interactive matrix"/>
    <n v="191000"/>
    <n v="45831"/>
    <n v="24"/>
    <x v="3"/>
    <n v="595"/>
    <n v="77.03"/>
    <x v="1"/>
    <s v="USD"/>
    <n v="1275886800"/>
    <n v="1278910800"/>
    <b v="1"/>
    <b v="1"/>
    <s v="film &amp; video/shorts"/>
    <x v="4"/>
    <x v="12"/>
  </r>
  <r>
    <x v="493"/>
    <s v="Adams, Walker and Wong"/>
    <s v="Seamless background framework"/>
    <n v="900"/>
    <n v="6514"/>
    <n v="724"/>
    <x v="1"/>
    <n v="64"/>
    <n v="101.78"/>
    <x v="1"/>
    <s v="USD"/>
    <n v="1561784400"/>
    <n v="1562907600"/>
    <b v="0"/>
    <b v="0"/>
    <s v="photography/photography books"/>
    <x v="7"/>
    <x v="14"/>
  </r>
  <r>
    <x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b v="0"/>
    <b v="0"/>
    <s v="technology/wearables"/>
    <x v="2"/>
    <x v="8"/>
  </r>
  <r>
    <x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b v="0"/>
    <b v="0"/>
    <s v="theater/plays"/>
    <x v="3"/>
    <x v="3"/>
  </r>
  <r>
    <x v="496"/>
    <s v="Morales Group"/>
    <s v="Optimized bi-directional extranet"/>
    <n v="183800"/>
    <n v="1667"/>
    <n v="1"/>
    <x v="0"/>
    <n v="54"/>
    <n v="30.87"/>
    <x v="1"/>
    <s v="USD"/>
    <n v="1495342800"/>
    <n v="1496811600"/>
    <b v="0"/>
    <b v="0"/>
    <s v="film &amp; video/animation"/>
    <x v="4"/>
    <x v="10"/>
  </r>
  <r>
    <x v="497"/>
    <s v="Lucero Group"/>
    <s v="Intuitive actuating benchmark"/>
    <n v="9800"/>
    <n v="3349"/>
    <n v="34"/>
    <x v="0"/>
    <n v="120"/>
    <n v="27.91"/>
    <x v="1"/>
    <s v="USD"/>
    <n v="1482213600"/>
    <n v="1482213600"/>
    <b v="0"/>
    <b v="1"/>
    <s v="technology/wearables"/>
    <x v="2"/>
    <x v="8"/>
  </r>
  <r>
    <x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b v="0"/>
    <b v="0"/>
    <s v="technology/web"/>
    <x v="2"/>
    <x v="2"/>
  </r>
  <r>
    <x v="499"/>
    <s v="Hunt Group"/>
    <s v="Reverse-engineered executive emulation"/>
    <n v="163800"/>
    <n v="78743"/>
    <n v="48"/>
    <x v="0"/>
    <n v="2072"/>
    <n v="38"/>
    <x v="1"/>
    <s v="USD"/>
    <n v="1458018000"/>
    <n v="1458450000"/>
    <b v="0"/>
    <b v="1"/>
    <s v="film &amp; video/documentary"/>
    <x v="4"/>
    <x v="4"/>
  </r>
  <r>
    <x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x v="501"/>
    <s v="Mccann-Le"/>
    <s v="Focused coherent methodology"/>
    <n v="153600"/>
    <n v="107743"/>
    <n v="70"/>
    <x v="0"/>
    <n v="1796"/>
    <n v="59.99"/>
    <x v="1"/>
    <s v="USD"/>
    <n v="1363064400"/>
    <n v="1363237200"/>
    <b v="0"/>
    <b v="0"/>
    <s v="film &amp; video/documentary"/>
    <x v="4"/>
    <x v="4"/>
  </r>
  <r>
    <x v="502"/>
    <s v="Johnson Inc"/>
    <s v="Reduced context-sensitive complexity"/>
    <n v="1300"/>
    <n v="6889"/>
    <n v="530"/>
    <x v="1"/>
    <n v="186"/>
    <n v="37.04"/>
    <x v="2"/>
    <s v="AUD"/>
    <n v="1343365200"/>
    <n v="1345870800"/>
    <b v="0"/>
    <b v="1"/>
    <s v="games/video games"/>
    <x v="6"/>
    <x v="11"/>
  </r>
  <r>
    <x v="503"/>
    <s v="Collins LLC"/>
    <s v="Decentralized 4thgeneration time-frame"/>
    <n v="25500"/>
    <n v="45983"/>
    <n v="180"/>
    <x v="1"/>
    <n v="460"/>
    <n v="99.96"/>
    <x v="1"/>
    <s v="USD"/>
    <n v="1435726800"/>
    <n v="1437454800"/>
    <b v="0"/>
    <b v="0"/>
    <s v="film &amp; video/drama"/>
    <x v="4"/>
    <x v="6"/>
  </r>
  <r>
    <x v="504"/>
    <s v="Smith-Miller"/>
    <s v="De-engineered cohesive moderator"/>
    <n v="7500"/>
    <n v="6924"/>
    <n v="92"/>
    <x v="0"/>
    <n v="62"/>
    <n v="111.68"/>
    <x v="6"/>
    <s v="EUR"/>
    <n v="1431925200"/>
    <n v="1432011600"/>
    <b v="0"/>
    <b v="0"/>
    <s v="music/rock"/>
    <x v="1"/>
    <x v="1"/>
  </r>
  <r>
    <x v="505"/>
    <s v="Jensen-Vargas"/>
    <s v="Ameliorated explicit parallelism"/>
    <n v="89900"/>
    <n v="12497"/>
    <n v="14"/>
    <x v="0"/>
    <n v="347"/>
    <n v="36.01"/>
    <x v="1"/>
    <s v="USD"/>
    <n v="1362722400"/>
    <n v="1366347600"/>
    <b v="0"/>
    <b v="1"/>
    <s v="publishing/radio &amp; podcasts"/>
    <x v="5"/>
    <x v="15"/>
  </r>
  <r>
    <x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b v="0"/>
    <b v="1"/>
    <s v="theater/plays"/>
    <x v="3"/>
    <x v="3"/>
  </r>
  <r>
    <x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b v="0"/>
    <b v="1"/>
    <s v="technology/web"/>
    <x v="2"/>
    <x v="2"/>
  </r>
  <r>
    <x v="508"/>
    <s v="Roberts Group"/>
    <s v="Up-sized radical pricing structure"/>
    <n v="172700"/>
    <n v="193820"/>
    <n v="112"/>
    <x v="1"/>
    <n v="3657"/>
    <n v="53"/>
    <x v="1"/>
    <s v="USD"/>
    <n v="1532840400"/>
    <n v="1534654800"/>
    <b v="0"/>
    <b v="0"/>
    <s v="theater/plays"/>
    <x v="3"/>
    <x v="3"/>
  </r>
  <r>
    <x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s v="theater/plays"/>
    <x v="3"/>
    <x v="3"/>
  </r>
  <r>
    <x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b v="0"/>
    <b v="0"/>
    <s v="film &amp; video/drama"/>
    <x v="4"/>
    <x v="6"/>
  </r>
  <r>
    <x v="511"/>
    <s v="Smith-Mullins"/>
    <s v="User-centric intangible neural-net"/>
    <n v="147800"/>
    <n v="35498"/>
    <n v="24"/>
    <x v="0"/>
    <n v="362"/>
    <n v="98.06"/>
    <x v="1"/>
    <s v="USD"/>
    <n v="1564030800"/>
    <n v="1564894800"/>
    <b v="0"/>
    <b v="0"/>
    <s v="theater/plays"/>
    <x v="3"/>
    <x v="3"/>
  </r>
  <r>
    <x v="512"/>
    <s v="Williams-Walsh"/>
    <s v="Organized explicit core"/>
    <n v="9100"/>
    <n v="12678"/>
    <n v="139"/>
    <x v="1"/>
    <n v="239"/>
    <n v="53.05"/>
    <x v="1"/>
    <s v="USD"/>
    <n v="1404536400"/>
    <n v="1404622800"/>
    <b v="0"/>
    <b v="1"/>
    <s v="games/video games"/>
    <x v="6"/>
    <x v="11"/>
  </r>
  <r>
    <x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b v="0"/>
    <b v="0"/>
    <s v="film &amp; video/television"/>
    <x v="4"/>
    <x v="19"/>
  </r>
  <r>
    <x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b v="0"/>
    <b v="1"/>
    <s v="music/rock"/>
    <x v="1"/>
    <x v="1"/>
  </r>
  <r>
    <x v="515"/>
    <s v="Cox LLC"/>
    <s v="Phased 24hour flexibility"/>
    <n v="8600"/>
    <n v="4797"/>
    <n v="56"/>
    <x v="0"/>
    <n v="133"/>
    <n v="36.07"/>
    <x v="0"/>
    <s v="CAD"/>
    <n v="1324620000"/>
    <n v="1324792800"/>
    <b v="0"/>
    <b v="1"/>
    <s v="theater/plays"/>
    <x v="3"/>
    <x v="3"/>
  </r>
  <r>
    <x v="516"/>
    <s v="Morales-Odonnell"/>
    <s v="Exclusive 5thgeneration structure"/>
    <n v="125400"/>
    <n v="53324"/>
    <n v="43"/>
    <x v="0"/>
    <n v="846"/>
    <n v="63.03"/>
    <x v="1"/>
    <s v="USD"/>
    <n v="1281070800"/>
    <n v="1284354000"/>
    <b v="0"/>
    <b v="0"/>
    <s v="publishing/nonfiction"/>
    <x v="5"/>
    <x v="9"/>
  </r>
  <r>
    <x v="517"/>
    <s v="Ramirez LLC"/>
    <s v="Multi-tiered maximized orchestration"/>
    <n v="5900"/>
    <n v="6608"/>
    <n v="112"/>
    <x v="1"/>
    <n v="78"/>
    <n v="84.72"/>
    <x v="1"/>
    <s v="USD"/>
    <n v="1493960400"/>
    <n v="1494392400"/>
    <b v="0"/>
    <b v="0"/>
    <s v="food/food trucks"/>
    <x v="0"/>
    <x v="0"/>
  </r>
  <r>
    <x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s v="film &amp; video/animation"/>
    <x v="4"/>
    <x v="10"/>
  </r>
  <r>
    <x v="519"/>
    <s v="Marsh-Coleman"/>
    <s v="Exclusive asymmetric analyzer"/>
    <n v="177700"/>
    <n v="180802"/>
    <n v="102"/>
    <x v="1"/>
    <n v="1773"/>
    <n v="101.98"/>
    <x v="1"/>
    <s v="USD"/>
    <n v="1420696800"/>
    <n v="1421906400"/>
    <b v="0"/>
    <b v="1"/>
    <s v="music/rock"/>
    <x v="1"/>
    <x v="1"/>
  </r>
  <r>
    <x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b v="0"/>
    <b v="0"/>
    <s v="theater/plays"/>
    <x v="3"/>
    <x v="3"/>
  </r>
  <r>
    <x v="521"/>
    <s v="Wilson Ltd"/>
    <s v="Function-based multi-state software"/>
    <n v="7600"/>
    <n v="11061"/>
    <n v="146"/>
    <x v="1"/>
    <n v="369"/>
    <n v="29.98"/>
    <x v="1"/>
    <s v="USD"/>
    <n v="1471928400"/>
    <n v="1472446800"/>
    <b v="0"/>
    <b v="1"/>
    <s v="film &amp; video/drama"/>
    <x v="4"/>
    <x v="6"/>
  </r>
  <r>
    <x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b v="0"/>
    <b v="0"/>
    <s v="film &amp; video/shorts"/>
    <x v="4"/>
    <x v="12"/>
  </r>
  <r>
    <x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b v="0"/>
    <b v="0"/>
    <s v="film &amp; video/shorts"/>
    <x v="4"/>
    <x v="12"/>
  </r>
  <r>
    <x v="524"/>
    <s v="Johnson-Contreras"/>
    <s v="Diverse scalable superstructure"/>
    <n v="96700"/>
    <n v="81136"/>
    <n v="84"/>
    <x v="0"/>
    <n v="1979"/>
    <n v="41"/>
    <x v="1"/>
    <s v="USD"/>
    <n v="1272258000"/>
    <n v="1273381200"/>
    <b v="0"/>
    <b v="0"/>
    <s v="theater/plays"/>
    <x v="3"/>
    <x v="3"/>
  </r>
  <r>
    <x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b v="0"/>
    <b v="0"/>
    <s v="technology/wearables"/>
    <x v="2"/>
    <x v="8"/>
  </r>
  <r>
    <x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b v="0"/>
    <b v="1"/>
    <s v="theater/plays"/>
    <x v="3"/>
    <x v="3"/>
  </r>
  <r>
    <x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s v="film &amp; video/animation"/>
    <x v="4"/>
    <x v="10"/>
  </r>
  <r>
    <x v="528"/>
    <s v="Avila, Ford and Welch"/>
    <s v="Focused leadingedge matrix"/>
    <n v="9000"/>
    <n v="7227"/>
    <n v="80"/>
    <x v="0"/>
    <n v="80"/>
    <n v="90.34"/>
    <x v="4"/>
    <s v="GBP"/>
    <n v="1385186400"/>
    <n v="1389074400"/>
    <b v="0"/>
    <b v="0"/>
    <s v="music/indie rock"/>
    <x v="1"/>
    <x v="7"/>
  </r>
  <r>
    <x v="529"/>
    <s v="Gallegos Inc"/>
    <s v="Seamless logistical encryption"/>
    <n v="5100"/>
    <n v="574"/>
    <n v="11"/>
    <x v="0"/>
    <n v="9"/>
    <n v="63.78"/>
    <x v="1"/>
    <s v="USD"/>
    <n v="1399698000"/>
    <n v="1402117200"/>
    <b v="0"/>
    <b v="0"/>
    <s v="games/video games"/>
    <x v="6"/>
    <x v="11"/>
  </r>
  <r>
    <x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b v="0"/>
    <b v="1"/>
    <s v="publishing/fiction"/>
    <x v="5"/>
    <x v="13"/>
  </r>
  <r>
    <x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b v="0"/>
    <b v="0"/>
    <s v="games/video games"/>
    <x v="6"/>
    <x v="11"/>
  </r>
  <r>
    <x v="532"/>
    <s v="Cordova-Torres"/>
    <s v="Pre-emptive grid-enabled contingency"/>
    <n v="1600"/>
    <n v="8046"/>
    <n v="503"/>
    <x v="1"/>
    <n v="126"/>
    <n v="63.86"/>
    <x v="0"/>
    <s v="CAD"/>
    <n v="1516860000"/>
    <n v="1516946400"/>
    <b v="0"/>
    <b v="0"/>
    <s v="theater/plays"/>
    <x v="3"/>
    <x v="3"/>
  </r>
  <r>
    <x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b v="0"/>
    <b v="0"/>
    <s v="music/indie rock"/>
    <x v="1"/>
    <x v="7"/>
  </r>
  <r>
    <x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b v="0"/>
    <b v="1"/>
    <s v="film &amp; video/drama"/>
    <x v="4"/>
    <x v="6"/>
  </r>
  <r>
    <x v="535"/>
    <s v="Garrison LLC"/>
    <s v="Profit-focused 24/7 data-warehouse"/>
    <n v="2600"/>
    <n v="12533"/>
    <n v="482"/>
    <x v="1"/>
    <n v="202"/>
    <n v="62.04"/>
    <x v="6"/>
    <s v="EUR"/>
    <n v="1528434000"/>
    <n v="1528606800"/>
    <b v="0"/>
    <b v="1"/>
    <s v="theater/plays"/>
    <x v="3"/>
    <x v="3"/>
  </r>
  <r>
    <x v="536"/>
    <s v="Shannon-Olson"/>
    <s v="Enhanced methodical middleware"/>
    <n v="9800"/>
    <n v="14697"/>
    <n v="150"/>
    <x v="1"/>
    <n v="140"/>
    <n v="104.98"/>
    <x v="6"/>
    <s v="EUR"/>
    <n v="1282626000"/>
    <n v="1284872400"/>
    <b v="0"/>
    <b v="0"/>
    <s v="publishing/fiction"/>
    <x v="5"/>
    <x v="13"/>
  </r>
  <r>
    <x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b v="1"/>
    <b v="1"/>
    <s v="film &amp; video/documentary"/>
    <x v="4"/>
    <x v="4"/>
  </r>
  <r>
    <x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b v="0"/>
    <b v="0"/>
    <s v="games/mobile games"/>
    <x v="6"/>
    <x v="20"/>
  </r>
  <r>
    <x v="539"/>
    <s v="Thomas, Welch and Santana"/>
    <s v="Assimilated exuding toolset"/>
    <n v="9800"/>
    <n v="7120"/>
    <n v="73"/>
    <x v="0"/>
    <n v="77"/>
    <n v="92.47"/>
    <x v="1"/>
    <s v="USD"/>
    <n v="1561957200"/>
    <n v="1562475600"/>
    <b v="0"/>
    <b v="1"/>
    <s v="food/food trucks"/>
    <x v="0"/>
    <x v="0"/>
  </r>
  <r>
    <x v="540"/>
    <s v="Brown-Pena"/>
    <s v="Front-line client-server secured line"/>
    <n v="5300"/>
    <n v="14097"/>
    <n v="266"/>
    <x v="1"/>
    <n v="247"/>
    <n v="57.07"/>
    <x v="1"/>
    <s v="USD"/>
    <n v="1525496400"/>
    <n v="1527397200"/>
    <b v="0"/>
    <b v="0"/>
    <s v="photography/photography books"/>
    <x v="7"/>
    <x v="14"/>
  </r>
  <r>
    <x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b v="0"/>
    <b v="0"/>
    <s v="games/mobile games"/>
    <x v="6"/>
    <x v="20"/>
  </r>
  <r>
    <x v="542"/>
    <s v="Harrison-Bridges"/>
    <s v="Profit-focused exuding moderator"/>
    <n v="77000"/>
    <n v="1930"/>
    <n v="3"/>
    <x v="0"/>
    <n v="49"/>
    <n v="39.39"/>
    <x v="4"/>
    <s v="GBP"/>
    <n v="1453442400"/>
    <n v="1456034400"/>
    <b v="0"/>
    <b v="0"/>
    <s v="music/indie rock"/>
    <x v="1"/>
    <x v="7"/>
  </r>
  <r>
    <x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b v="0"/>
    <b v="0"/>
    <s v="games/video games"/>
    <x v="6"/>
    <x v="11"/>
  </r>
  <r>
    <x v="544"/>
    <s v="Taylor Inc"/>
    <s v="Public-key 3rdgeneration system engine"/>
    <n v="2800"/>
    <n v="7742"/>
    <n v="277"/>
    <x v="1"/>
    <n v="84"/>
    <n v="92.17"/>
    <x v="1"/>
    <s v="USD"/>
    <n v="1452232800"/>
    <n v="1453356000"/>
    <b v="0"/>
    <b v="0"/>
    <s v="music/rock"/>
    <x v="1"/>
    <x v="1"/>
  </r>
  <r>
    <x v="545"/>
    <s v="Deleon and Sons"/>
    <s v="Organized value-added access"/>
    <n v="184800"/>
    <n v="164109"/>
    <n v="89"/>
    <x v="0"/>
    <n v="2690"/>
    <n v="61.01"/>
    <x v="1"/>
    <s v="USD"/>
    <n v="1577253600"/>
    <n v="1578981600"/>
    <b v="0"/>
    <b v="0"/>
    <s v="theater/plays"/>
    <x v="3"/>
    <x v="3"/>
  </r>
  <r>
    <x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b v="0"/>
    <b v="1"/>
    <s v="theater/plays"/>
    <x v="3"/>
    <x v="3"/>
  </r>
  <r>
    <x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x v="548"/>
    <s v="York-Pitts"/>
    <s v="Monitored discrete toolset"/>
    <n v="66100"/>
    <n v="179074"/>
    <n v="271"/>
    <x v="1"/>
    <n v="2985"/>
    <n v="59.99"/>
    <x v="1"/>
    <s v="USD"/>
    <n v="1459486800"/>
    <n v="1460610000"/>
    <b v="0"/>
    <b v="0"/>
    <s v="theater/plays"/>
    <x v="3"/>
    <x v="3"/>
  </r>
  <r>
    <x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b v="0"/>
    <b v="0"/>
    <s v="technology/wearables"/>
    <x v="2"/>
    <x v="8"/>
  </r>
  <r>
    <x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x v="551"/>
    <s v="Martin-James"/>
    <s v="Streamlined upward-trending analyzer"/>
    <n v="180100"/>
    <n v="105598"/>
    <n v="59"/>
    <x v="0"/>
    <n v="2779"/>
    <n v="38"/>
    <x v="2"/>
    <s v="AUD"/>
    <n v="1419055200"/>
    <n v="1422511200"/>
    <b v="0"/>
    <b v="1"/>
    <s v="technology/web"/>
    <x v="2"/>
    <x v="2"/>
  </r>
  <r>
    <x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b v="0"/>
    <b v="0"/>
    <s v="theater/plays"/>
    <x v="3"/>
    <x v="3"/>
  </r>
  <r>
    <x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b v="0"/>
    <b v="0"/>
    <s v="music/rock"/>
    <x v="1"/>
    <x v="1"/>
  </r>
  <r>
    <x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b v="0"/>
    <b v="0"/>
    <s v="music/indie rock"/>
    <x v="1"/>
    <x v="7"/>
  </r>
  <r>
    <x v="555"/>
    <s v="Anderson Group"/>
    <s v="Organic maximized database"/>
    <n v="6300"/>
    <n v="14089"/>
    <n v="224"/>
    <x v="1"/>
    <n v="135"/>
    <n v="104.36"/>
    <x v="3"/>
    <s v="DKK"/>
    <n v="1396414800"/>
    <n v="1399093200"/>
    <b v="0"/>
    <b v="0"/>
    <s v="music/rock"/>
    <x v="1"/>
    <x v="1"/>
  </r>
  <r>
    <x v="556"/>
    <s v="Smith and Sons"/>
    <s v="Grass-roots 24/7 attitude"/>
    <n v="5200"/>
    <n v="12467"/>
    <n v="240"/>
    <x v="1"/>
    <n v="122"/>
    <n v="102.19"/>
    <x v="1"/>
    <s v="USD"/>
    <n v="1315285200"/>
    <n v="1315890000"/>
    <b v="0"/>
    <b v="1"/>
    <s v="publishing/translations"/>
    <x v="5"/>
    <x v="18"/>
  </r>
  <r>
    <x v="557"/>
    <s v="Lam-Hamilton"/>
    <s v="Team-oriented global strategy"/>
    <n v="6000"/>
    <n v="11960"/>
    <n v="199"/>
    <x v="1"/>
    <n v="221"/>
    <n v="54.12"/>
    <x v="1"/>
    <s v="USD"/>
    <n v="1443762000"/>
    <n v="1444021200"/>
    <b v="0"/>
    <b v="1"/>
    <s v="film &amp; video/science fiction"/>
    <x v="4"/>
    <x v="22"/>
  </r>
  <r>
    <x v="558"/>
    <s v="Ho Ltd"/>
    <s v="Enhanced client-driven capacity"/>
    <n v="5800"/>
    <n v="7966"/>
    <n v="137"/>
    <x v="1"/>
    <n v="126"/>
    <n v="63.22"/>
    <x v="1"/>
    <s v="USD"/>
    <n v="1456293600"/>
    <n v="1460005200"/>
    <b v="0"/>
    <b v="0"/>
    <s v="theater/plays"/>
    <x v="3"/>
    <x v="3"/>
  </r>
  <r>
    <x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b v="0"/>
    <b v="0"/>
    <s v="theater/plays"/>
    <x v="3"/>
    <x v="3"/>
  </r>
  <r>
    <x v="560"/>
    <s v="Hunt LLC"/>
    <s v="Re-engineered radical policy"/>
    <n v="20000"/>
    <n v="158832"/>
    <n v="794"/>
    <x v="1"/>
    <n v="3177"/>
    <n v="49.99"/>
    <x v="1"/>
    <s v="USD"/>
    <n v="1321596000"/>
    <n v="1325052000"/>
    <b v="0"/>
    <b v="0"/>
    <s v="film &amp; video/animation"/>
    <x v="4"/>
    <x v="10"/>
  </r>
  <r>
    <x v="561"/>
    <s v="Fowler-Smith"/>
    <s v="Down-sized logistical adapter"/>
    <n v="3000"/>
    <n v="11091"/>
    <n v="370"/>
    <x v="1"/>
    <n v="198"/>
    <n v="56.02"/>
    <x v="5"/>
    <s v="CHF"/>
    <n v="1318827600"/>
    <n v="1319000400"/>
    <b v="0"/>
    <b v="0"/>
    <s v="theater/plays"/>
    <x v="3"/>
    <x v="3"/>
  </r>
  <r>
    <x v="562"/>
    <s v="Blair Inc"/>
    <s v="Configurable bandwidth-monitored throughput"/>
    <n v="9900"/>
    <n v="1269"/>
    <n v="13"/>
    <x v="0"/>
    <n v="26"/>
    <n v="48.81"/>
    <x v="5"/>
    <s v="CHF"/>
    <n v="1552366800"/>
    <n v="1552539600"/>
    <b v="0"/>
    <b v="0"/>
    <s v="music/rock"/>
    <x v="1"/>
    <x v="1"/>
  </r>
  <r>
    <x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b v="0"/>
    <b v="0"/>
    <s v="film &amp; video/documentary"/>
    <x v="4"/>
    <x v="4"/>
  </r>
  <r>
    <x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b v="0"/>
    <b v="0"/>
    <s v="theater/plays"/>
    <x v="3"/>
    <x v="3"/>
  </r>
  <r>
    <x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b v="0"/>
    <b v="0"/>
    <s v="theater/plays"/>
    <x v="3"/>
    <x v="3"/>
  </r>
  <r>
    <x v="566"/>
    <s v="Webb-Smith"/>
    <s v="Advanced content-based installation"/>
    <n v="9300"/>
    <n v="4124"/>
    <n v="44"/>
    <x v="0"/>
    <n v="37"/>
    <n v="111.46"/>
    <x v="1"/>
    <s v="USD"/>
    <n v="1456293600"/>
    <n v="1458277200"/>
    <b v="0"/>
    <b v="1"/>
    <s v="music/electric music"/>
    <x v="1"/>
    <x v="5"/>
  </r>
  <r>
    <x v="567"/>
    <s v="Johns PLC"/>
    <s v="Distributed high-level open architecture"/>
    <n v="6800"/>
    <n v="14865"/>
    <n v="219"/>
    <x v="1"/>
    <n v="244"/>
    <n v="60.92"/>
    <x v="1"/>
    <s v="USD"/>
    <n v="1404968400"/>
    <n v="1405141200"/>
    <b v="0"/>
    <b v="0"/>
    <s v="music/rock"/>
    <x v="1"/>
    <x v="1"/>
  </r>
  <r>
    <x v="568"/>
    <s v="Hardin-Foley"/>
    <s v="Synergized zero tolerance help-desk"/>
    <n v="72400"/>
    <n v="134688"/>
    <n v="186"/>
    <x v="1"/>
    <n v="5180"/>
    <n v="26"/>
    <x v="1"/>
    <s v="USD"/>
    <n v="1279170000"/>
    <n v="1283058000"/>
    <b v="0"/>
    <b v="0"/>
    <s v="theater/plays"/>
    <x v="3"/>
    <x v="3"/>
  </r>
  <r>
    <x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b v="0"/>
    <b v="0"/>
    <s v="film &amp; video/animation"/>
    <x v="4"/>
    <x v="10"/>
  </r>
  <r>
    <x v="570"/>
    <s v="Martinez-Juarez"/>
    <s v="Realigned uniform knowledge user"/>
    <n v="31200"/>
    <n v="95364"/>
    <n v="306"/>
    <x v="1"/>
    <n v="2725"/>
    <n v="35"/>
    <x v="1"/>
    <s v="USD"/>
    <n v="1419055200"/>
    <n v="1419573600"/>
    <b v="0"/>
    <b v="1"/>
    <s v="music/rock"/>
    <x v="1"/>
    <x v="1"/>
  </r>
  <r>
    <x v="571"/>
    <s v="Wilson and Sons"/>
    <s v="Monitored grid-enabled model"/>
    <n v="3500"/>
    <n v="3295"/>
    <n v="94"/>
    <x v="0"/>
    <n v="35"/>
    <n v="94.14"/>
    <x v="6"/>
    <s v="EUR"/>
    <n v="1434690000"/>
    <n v="1438750800"/>
    <b v="0"/>
    <b v="0"/>
    <s v="film &amp; video/shorts"/>
    <x v="4"/>
    <x v="12"/>
  </r>
  <r>
    <x v="572"/>
    <s v="Clements Group"/>
    <s v="Assimilated actuating policy"/>
    <n v="9000"/>
    <n v="4896"/>
    <n v="54"/>
    <x v="3"/>
    <n v="94"/>
    <n v="52.09"/>
    <x v="1"/>
    <s v="USD"/>
    <n v="1443416400"/>
    <n v="1444798800"/>
    <b v="0"/>
    <b v="1"/>
    <s v="music/rock"/>
    <x v="1"/>
    <x v="1"/>
  </r>
  <r>
    <x v="573"/>
    <s v="Valenzuela-Cook"/>
    <s v="Total incremental productivity"/>
    <n v="6700"/>
    <n v="7496"/>
    <n v="112"/>
    <x v="1"/>
    <n v="300"/>
    <n v="24.99"/>
    <x v="1"/>
    <s v="USD"/>
    <n v="1399006800"/>
    <n v="1399179600"/>
    <b v="0"/>
    <b v="0"/>
    <s v="journalism/audio"/>
    <x v="8"/>
    <x v="23"/>
  </r>
  <r>
    <x v="574"/>
    <s v="Parker, Haley and Foster"/>
    <s v="Adaptive local task-force"/>
    <n v="2700"/>
    <n v="9967"/>
    <n v="369"/>
    <x v="1"/>
    <n v="144"/>
    <n v="69.22"/>
    <x v="1"/>
    <s v="USD"/>
    <n v="1575698400"/>
    <n v="1576562400"/>
    <b v="0"/>
    <b v="1"/>
    <s v="food/food trucks"/>
    <x v="0"/>
    <x v="0"/>
  </r>
  <r>
    <x v="575"/>
    <s v="Fuentes LLC"/>
    <s v="Universal zero-defect concept"/>
    <n v="83300"/>
    <n v="52421"/>
    <n v="63"/>
    <x v="0"/>
    <n v="558"/>
    <n v="93.94"/>
    <x v="1"/>
    <s v="USD"/>
    <n v="1400562000"/>
    <n v="1400821200"/>
    <b v="0"/>
    <b v="1"/>
    <s v="theater/plays"/>
    <x v="3"/>
    <x v="3"/>
  </r>
  <r>
    <x v="576"/>
    <s v="Moran and Sons"/>
    <s v="Object-based bottom-line superstructure"/>
    <n v="9700"/>
    <n v="6298"/>
    <n v="65"/>
    <x v="0"/>
    <n v="64"/>
    <n v="98.41"/>
    <x v="1"/>
    <s v="USD"/>
    <n v="1509512400"/>
    <n v="1510984800"/>
    <b v="0"/>
    <b v="0"/>
    <s v="theater/plays"/>
    <x v="3"/>
    <x v="3"/>
  </r>
  <r>
    <x v="577"/>
    <s v="Stevens Inc"/>
    <s v="Adaptive 24hour projection"/>
    <n v="8200"/>
    <n v="1546"/>
    <n v="19"/>
    <x v="3"/>
    <n v="37"/>
    <n v="41.78"/>
    <x v="1"/>
    <s v="USD"/>
    <n v="1299823200"/>
    <n v="1302066000"/>
    <b v="0"/>
    <b v="0"/>
    <s v="music/jazz"/>
    <x v="1"/>
    <x v="17"/>
  </r>
  <r>
    <x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b v="0"/>
    <b v="0"/>
    <s v="film &amp; video/science fiction"/>
    <x v="4"/>
    <x v="22"/>
  </r>
  <r>
    <x v="579"/>
    <s v="Franklin Inc"/>
    <s v="Focused multimedia knowledgebase"/>
    <n v="6200"/>
    <n v="6269"/>
    <n v="101"/>
    <x v="1"/>
    <n v="87"/>
    <n v="72.06"/>
    <x v="1"/>
    <s v="USD"/>
    <n v="1312693200"/>
    <n v="1313730000"/>
    <b v="0"/>
    <b v="0"/>
    <s v="music/jazz"/>
    <x v="1"/>
    <x v="17"/>
  </r>
  <r>
    <x v="580"/>
    <s v="Perez PLC"/>
    <s v="Seamless 6thgeneration extranet"/>
    <n v="43800"/>
    <n v="149578"/>
    <n v="342"/>
    <x v="1"/>
    <n v="3116"/>
    <n v="48"/>
    <x v="1"/>
    <s v="USD"/>
    <n v="1393394400"/>
    <n v="1394085600"/>
    <b v="0"/>
    <b v="0"/>
    <s v="theater/plays"/>
    <x v="3"/>
    <x v="3"/>
  </r>
  <r>
    <x v="581"/>
    <s v="Sanchez, Cross and Savage"/>
    <s v="Sharable mobile knowledgebase"/>
    <n v="6000"/>
    <n v="3841"/>
    <n v="64"/>
    <x v="0"/>
    <n v="71"/>
    <n v="54.1"/>
    <x v="1"/>
    <s v="USD"/>
    <n v="1304053200"/>
    <n v="1305349200"/>
    <b v="0"/>
    <b v="0"/>
    <s v="technology/web"/>
    <x v="2"/>
    <x v="2"/>
  </r>
  <r>
    <x v="582"/>
    <s v="Pineda Ltd"/>
    <s v="Cross-group global system engine"/>
    <n v="8700"/>
    <n v="4531"/>
    <n v="52"/>
    <x v="0"/>
    <n v="42"/>
    <n v="107.88"/>
    <x v="1"/>
    <s v="USD"/>
    <n v="1433912400"/>
    <n v="1434344400"/>
    <b v="0"/>
    <b v="1"/>
    <s v="games/video games"/>
    <x v="6"/>
    <x v="11"/>
  </r>
  <r>
    <x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b v="0"/>
    <b v="0"/>
    <s v="film &amp; video/documentary"/>
    <x v="4"/>
    <x v="4"/>
  </r>
  <r>
    <x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b v="0"/>
    <b v="0"/>
    <s v="technology/web"/>
    <x v="2"/>
    <x v="2"/>
  </r>
  <r>
    <x v="585"/>
    <s v="Pugh LLC"/>
    <s v="Reactive analyzing function"/>
    <n v="8900"/>
    <n v="13065"/>
    <n v="147"/>
    <x v="1"/>
    <n v="136"/>
    <n v="96.07"/>
    <x v="1"/>
    <s v="USD"/>
    <n v="1268888400"/>
    <n v="1269752400"/>
    <b v="0"/>
    <b v="0"/>
    <s v="publishing/translations"/>
    <x v="5"/>
    <x v="18"/>
  </r>
  <r>
    <x v="586"/>
    <s v="Rowe-Wong"/>
    <s v="Robust hybrid budgetary management"/>
    <n v="700"/>
    <n v="6654"/>
    <n v="951"/>
    <x v="1"/>
    <n v="130"/>
    <n v="51.18"/>
    <x v="1"/>
    <s v="USD"/>
    <n v="1289973600"/>
    <n v="1291615200"/>
    <b v="0"/>
    <b v="0"/>
    <s v="music/rock"/>
    <x v="1"/>
    <x v="1"/>
  </r>
  <r>
    <x v="587"/>
    <s v="Williams-Santos"/>
    <s v="Open-source analyzing monitoring"/>
    <n v="9400"/>
    <n v="6852"/>
    <n v="73"/>
    <x v="0"/>
    <n v="156"/>
    <n v="43.92"/>
    <x v="0"/>
    <s v="CAD"/>
    <n v="1547877600"/>
    <n v="1552366800"/>
    <b v="0"/>
    <b v="1"/>
    <s v="food/food trucks"/>
    <x v="0"/>
    <x v="0"/>
  </r>
  <r>
    <x v="588"/>
    <s v="Weber Inc"/>
    <s v="Up-sized discrete firmware"/>
    <n v="157600"/>
    <n v="124517"/>
    <n v="79"/>
    <x v="0"/>
    <n v="1368"/>
    <n v="91.02"/>
    <x v="4"/>
    <s v="GBP"/>
    <n v="1269493200"/>
    <n v="1272171600"/>
    <b v="0"/>
    <b v="0"/>
    <s v="theater/plays"/>
    <x v="3"/>
    <x v="3"/>
  </r>
  <r>
    <x v="589"/>
    <s v="Avery, Brown and Parker"/>
    <s v="Exclusive intangible extranet"/>
    <n v="7900"/>
    <n v="5113"/>
    <n v="65"/>
    <x v="0"/>
    <n v="102"/>
    <n v="50.13"/>
    <x v="1"/>
    <s v="USD"/>
    <n v="1436072400"/>
    <n v="1436677200"/>
    <b v="0"/>
    <b v="0"/>
    <s v="film &amp; video/documentary"/>
    <x v="4"/>
    <x v="4"/>
  </r>
  <r>
    <x v="590"/>
    <s v="Cox Group"/>
    <s v="Synergized analyzing process improvement"/>
    <n v="7100"/>
    <n v="5824"/>
    <n v="82"/>
    <x v="0"/>
    <n v="86"/>
    <n v="67.72"/>
    <x v="2"/>
    <s v="AUD"/>
    <n v="1419141600"/>
    <n v="1420092000"/>
    <b v="0"/>
    <b v="0"/>
    <s v="publishing/radio &amp; podcasts"/>
    <x v="5"/>
    <x v="15"/>
  </r>
  <r>
    <x v="591"/>
    <s v="Jensen LLC"/>
    <s v="Realigned dedicated system engine"/>
    <n v="600"/>
    <n v="6226"/>
    <n v="1038"/>
    <x v="1"/>
    <n v="102"/>
    <n v="61.04"/>
    <x v="1"/>
    <s v="USD"/>
    <n v="1279083600"/>
    <n v="1279947600"/>
    <b v="0"/>
    <b v="0"/>
    <s v="games/video games"/>
    <x v="6"/>
    <x v="11"/>
  </r>
  <r>
    <x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b v="0"/>
    <b v="0"/>
    <s v="theater/plays"/>
    <x v="3"/>
    <x v="3"/>
  </r>
  <r>
    <x v="593"/>
    <s v="Hale-Hayes"/>
    <s v="Ameliorated client-driven open system"/>
    <n v="121600"/>
    <n v="188288"/>
    <n v="155"/>
    <x v="1"/>
    <n v="4006"/>
    <n v="47"/>
    <x v="1"/>
    <s v="USD"/>
    <n v="1395810000"/>
    <n v="1396933200"/>
    <b v="0"/>
    <b v="0"/>
    <s v="film &amp; video/animation"/>
    <x v="4"/>
    <x v="10"/>
  </r>
  <r>
    <x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b v="0"/>
    <b v="1"/>
    <s v="theater/plays"/>
    <x v="3"/>
    <x v="3"/>
  </r>
  <r>
    <x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b v="0"/>
    <b v="1"/>
    <s v="theater/plays"/>
    <x v="3"/>
    <x v="3"/>
  </r>
  <r>
    <x v="596"/>
    <s v="Becker-Scott"/>
    <s v="Managed optimizing archive"/>
    <n v="7900"/>
    <n v="7875"/>
    <n v="100"/>
    <x v="0"/>
    <n v="183"/>
    <n v="43.03"/>
    <x v="1"/>
    <s v="USD"/>
    <n v="1457157600"/>
    <n v="1457762400"/>
    <b v="0"/>
    <b v="1"/>
    <s v="film &amp; video/drama"/>
    <x v="4"/>
    <x v="6"/>
  </r>
  <r>
    <x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b v="0"/>
    <b v="0"/>
    <s v="theater/plays"/>
    <x v="3"/>
    <x v="3"/>
  </r>
  <r>
    <x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b v="0"/>
    <b v="0"/>
    <s v="music/rock"/>
    <x v="1"/>
    <x v="1"/>
  </r>
  <r>
    <x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b v="0"/>
    <b v="0"/>
    <s v="film &amp; video/documentary"/>
    <x v="4"/>
    <x v="4"/>
  </r>
  <r>
    <x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x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b v="1"/>
    <b v="0"/>
    <s v="technology/wearables"/>
    <x v="2"/>
    <x v="8"/>
  </r>
  <r>
    <x v="602"/>
    <s v="Brown Ltd"/>
    <s v="Quality-focused system-worthy support"/>
    <n v="71100"/>
    <n v="91176"/>
    <n v="128"/>
    <x v="1"/>
    <n v="1140"/>
    <n v="79.98"/>
    <x v="1"/>
    <s v="USD"/>
    <n v="1433480400"/>
    <n v="1434430800"/>
    <b v="0"/>
    <b v="0"/>
    <s v="theater/plays"/>
    <x v="3"/>
    <x v="3"/>
  </r>
  <r>
    <x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b v="0"/>
    <b v="0"/>
    <s v="theater/plays"/>
    <x v="3"/>
    <x v="3"/>
  </r>
  <r>
    <x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b v="0"/>
    <b v="0"/>
    <s v="theater/plays"/>
    <x v="3"/>
    <x v="3"/>
  </r>
  <r>
    <x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b v="0"/>
    <b v="0"/>
    <s v="publishing/nonfiction"/>
    <x v="5"/>
    <x v="9"/>
  </r>
  <r>
    <x v="606"/>
    <s v="Valencia PLC"/>
    <s v="Extended asynchronous initiative"/>
    <n v="3400"/>
    <n v="6405"/>
    <n v="188"/>
    <x v="1"/>
    <n v="160"/>
    <n v="40.03"/>
    <x v="4"/>
    <s v="GBP"/>
    <n v="1457330400"/>
    <n v="1458277200"/>
    <b v="0"/>
    <b v="0"/>
    <s v="music/rock"/>
    <x v="1"/>
    <x v="1"/>
  </r>
  <r>
    <x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b v="0"/>
    <b v="0"/>
    <s v="food/food trucks"/>
    <x v="0"/>
    <x v="0"/>
  </r>
  <r>
    <x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b v="0"/>
    <b v="1"/>
    <s v="music/jazz"/>
    <x v="1"/>
    <x v="17"/>
  </r>
  <r>
    <x v="609"/>
    <s v="Rose-Fuller"/>
    <s v="Upgradable holistic system engine"/>
    <n v="10000"/>
    <n v="12042"/>
    <n v="120"/>
    <x v="1"/>
    <n v="117"/>
    <n v="102.92"/>
    <x v="1"/>
    <s v="USD"/>
    <n v="1547618400"/>
    <n v="1549087200"/>
    <b v="0"/>
    <b v="0"/>
    <s v="film &amp; video/science fiction"/>
    <x v="4"/>
    <x v="22"/>
  </r>
  <r>
    <x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b v="0"/>
    <b v="0"/>
    <s v="theater/plays"/>
    <x v="3"/>
    <x v="3"/>
  </r>
  <r>
    <x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b v="0"/>
    <b v="0"/>
    <s v="theater/plays"/>
    <x v="3"/>
    <x v="3"/>
  </r>
  <r>
    <x v="612"/>
    <s v="Wang, Nguyen and Horton"/>
    <s v="Innovative holistic hub"/>
    <n v="6200"/>
    <n v="8645"/>
    <n v="139"/>
    <x v="1"/>
    <n v="192"/>
    <n v="45.03"/>
    <x v="1"/>
    <s v="USD"/>
    <n v="1287810000"/>
    <n v="1289800800"/>
    <b v="0"/>
    <b v="0"/>
    <s v="music/electric music"/>
    <x v="1"/>
    <x v="5"/>
  </r>
  <r>
    <x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x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b v="0"/>
    <b v="0"/>
    <s v="theater/plays"/>
    <x v="3"/>
    <x v="3"/>
  </r>
  <r>
    <x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b v="0"/>
    <b v="0"/>
    <s v="theater/plays"/>
    <x v="3"/>
    <x v="3"/>
  </r>
  <r>
    <x v="616"/>
    <s v="Burnett-Mora"/>
    <s v="Quality-focused 24/7 superstructure"/>
    <n v="6400"/>
    <n v="12129"/>
    <n v="190"/>
    <x v="1"/>
    <n v="238"/>
    <n v="50.96"/>
    <x v="4"/>
    <s v="GBP"/>
    <n v="1379653200"/>
    <n v="1379739600"/>
    <b v="0"/>
    <b v="1"/>
    <s v="music/indie rock"/>
    <x v="1"/>
    <x v="7"/>
  </r>
  <r>
    <x v="617"/>
    <s v="King LLC"/>
    <s v="Multi-channeled local intranet"/>
    <n v="1400"/>
    <n v="3496"/>
    <n v="250"/>
    <x v="1"/>
    <n v="55"/>
    <n v="63.56"/>
    <x v="1"/>
    <s v="USD"/>
    <n v="1401858000"/>
    <n v="1402722000"/>
    <b v="0"/>
    <b v="0"/>
    <s v="theater/plays"/>
    <x v="3"/>
    <x v="3"/>
  </r>
  <r>
    <x v="618"/>
    <s v="Miller Ltd"/>
    <s v="Open-architected mobile emulation"/>
    <n v="198600"/>
    <n v="97037"/>
    <n v="49"/>
    <x v="0"/>
    <n v="1198"/>
    <n v="81"/>
    <x v="1"/>
    <s v="USD"/>
    <n v="1367470800"/>
    <n v="1369285200"/>
    <b v="0"/>
    <b v="0"/>
    <s v="publishing/nonfiction"/>
    <x v="5"/>
    <x v="9"/>
  </r>
  <r>
    <x v="619"/>
    <s v="Case LLC"/>
    <s v="Ameliorated foreground methodology"/>
    <n v="195900"/>
    <n v="55757"/>
    <n v="28"/>
    <x v="0"/>
    <n v="648"/>
    <n v="86.04"/>
    <x v="1"/>
    <s v="USD"/>
    <n v="1304658000"/>
    <n v="1304744400"/>
    <b v="1"/>
    <b v="1"/>
    <s v="theater/plays"/>
    <x v="3"/>
    <x v="3"/>
  </r>
  <r>
    <x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b v="0"/>
    <b v="0"/>
    <s v="photography/photography books"/>
    <x v="7"/>
    <x v="14"/>
  </r>
  <r>
    <x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b v="0"/>
    <b v="0"/>
    <s v="theater/plays"/>
    <x v="3"/>
    <x v="3"/>
  </r>
  <r>
    <x v="622"/>
    <s v="Smith-Smith"/>
    <s v="Total leadingedge neural-net"/>
    <n v="189000"/>
    <n v="5916"/>
    <n v="3"/>
    <x v="0"/>
    <n v="64"/>
    <n v="92.44"/>
    <x v="1"/>
    <s v="USD"/>
    <n v="1523768400"/>
    <n v="1526014800"/>
    <b v="0"/>
    <b v="0"/>
    <s v="music/indie rock"/>
    <x v="1"/>
    <x v="7"/>
  </r>
  <r>
    <x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b v="0"/>
    <b v="0"/>
    <s v="theater/plays"/>
    <x v="3"/>
    <x v="3"/>
  </r>
  <r>
    <x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b v="0"/>
    <b v="0"/>
    <s v="photography/photography books"/>
    <x v="7"/>
    <x v="14"/>
  </r>
  <r>
    <x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b v="0"/>
    <b v="0"/>
    <s v="theater/plays"/>
    <x v="3"/>
    <x v="3"/>
  </r>
  <r>
    <x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b v="0"/>
    <b v="1"/>
    <s v="theater/plays"/>
    <x v="3"/>
    <x v="3"/>
  </r>
  <r>
    <x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b v="1"/>
    <b v="0"/>
    <s v="food/food trucks"/>
    <x v="0"/>
    <x v="0"/>
  </r>
  <r>
    <x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b v="0"/>
    <b v="0"/>
    <s v="music/indie rock"/>
    <x v="1"/>
    <x v="7"/>
  </r>
  <r>
    <x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b v="0"/>
    <b v="1"/>
    <s v="theater/plays"/>
    <x v="3"/>
    <x v="3"/>
  </r>
  <r>
    <x v="630"/>
    <s v="Patterson-Johnson"/>
    <s v="Grass-roots directional workforce"/>
    <n v="9500"/>
    <n v="5973"/>
    <n v="63"/>
    <x v="3"/>
    <n v="87"/>
    <n v="68.66"/>
    <x v="1"/>
    <s v="USD"/>
    <n v="1556686800"/>
    <n v="1557637200"/>
    <b v="0"/>
    <b v="1"/>
    <s v="theater/plays"/>
    <x v="3"/>
    <x v="3"/>
  </r>
  <r>
    <x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b v="0"/>
    <b v="0"/>
    <s v="theater/plays"/>
    <x v="3"/>
    <x v="3"/>
  </r>
  <r>
    <x v="632"/>
    <s v="Parker PLC"/>
    <s v="Reduced interactive matrix"/>
    <n v="72100"/>
    <n v="30902"/>
    <n v="43"/>
    <x v="2"/>
    <n v="278"/>
    <n v="111.16"/>
    <x v="1"/>
    <s v="USD"/>
    <n v="1414904400"/>
    <n v="1416463200"/>
    <b v="0"/>
    <b v="0"/>
    <s v="theater/plays"/>
    <x v="3"/>
    <x v="3"/>
  </r>
  <r>
    <x v="633"/>
    <s v="Yu and Sons"/>
    <s v="Adaptive context-sensitive architecture"/>
    <n v="6700"/>
    <n v="5569"/>
    <n v="83"/>
    <x v="0"/>
    <n v="105"/>
    <n v="53.04"/>
    <x v="1"/>
    <s v="USD"/>
    <n v="1446876000"/>
    <n v="1447221600"/>
    <b v="0"/>
    <b v="0"/>
    <s v="film &amp; video/animation"/>
    <x v="4"/>
    <x v="10"/>
  </r>
  <r>
    <x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b v="0"/>
    <b v="0"/>
    <s v="film &amp; video/television"/>
    <x v="4"/>
    <x v="19"/>
  </r>
  <r>
    <x v="635"/>
    <s v="Mack Ltd"/>
    <s v="Reactive regional access"/>
    <n v="139000"/>
    <n v="158590"/>
    <n v="114"/>
    <x v="1"/>
    <n v="2266"/>
    <n v="69.989999999999995"/>
    <x v="1"/>
    <s v="USD"/>
    <n v="1360389600"/>
    <n v="1363150800"/>
    <b v="0"/>
    <b v="0"/>
    <s v="film &amp; video/television"/>
    <x v="4"/>
    <x v="19"/>
  </r>
  <r>
    <x v="636"/>
    <s v="Lamb-Sanders"/>
    <s v="Stand-alone reciprocal frame"/>
    <n v="197700"/>
    <n v="127591"/>
    <n v="65"/>
    <x v="0"/>
    <n v="2604"/>
    <n v="49"/>
    <x v="3"/>
    <s v="DKK"/>
    <n v="1326866400"/>
    <n v="1330754400"/>
    <b v="0"/>
    <b v="1"/>
    <s v="film &amp; video/animation"/>
    <x v="4"/>
    <x v="10"/>
  </r>
  <r>
    <x v="637"/>
    <s v="Williams-Ramirez"/>
    <s v="Open-architected 24/7 throughput"/>
    <n v="8500"/>
    <n v="6750"/>
    <n v="79"/>
    <x v="0"/>
    <n v="65"/>
    <n v="103.85"/>
    <x v="1"/>
    <s v="USD"/>
    <n v="1479103200"/>
    <n v="1479794400"/>
    <b v="0"/>
    <b v="0"/>
    <s v="theater/plays"/>
    <x v="3"/>
    <x v="3"/>
  </r>
  <r>
    <x v="638"/>
    <s v="Weaver Ltd"/>
    <s v="Monitored 24/7 approach"/>
    <n v="81600"/>
    <n v="9318"/>
    <n v="11"/>
    <x v="0"/>
    <n v="94"/>
    <n v="99.13"/>
    <x v="1"/>
    <s v="USD"/>
    <n v="1280206800"/>
    <n v="1281243600"/>
    <b v="0"/>
    <b v="1"/>
    <s v="theater/plays"/>
    <x v="3"/>
    <x v="3"/>
  </r>
  <r>
    <x v="639"/>
    <s v="Barnes-Williams"/>
    <s v="Upgradable explicit forecast"/>
    <n v="8600"/>
    <n v="4832"/>
    <n v="56"/>
    <x v="2"/>
    <n v="45"/>
    <n v="107.38"/>
    <x v="1"/>
    <s v="USD"/>
    <n v="1532754000"/>
    <n v="1532754000"/>
    <b v="0"/>
    <b v="1"/>
    <s v="film &amp; video/drama"/>
    <x v="4"/>
    <x v="6"/>
  </r>
  <r>
    <x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b v="0"/>
    <b v="0"/>
    <s v="theater/plays"/>
    <x v="3"/>
    <x v="3"/>
  </r>
  <r>
    <x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b v="0"/>
    <b v="0"/>
    <s v="theater/plays"/>
    <x v="3"/>
    <x v="3"/>
  </r>
  <r>
    <x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b v="0"/>
    <b v="0"/>
    <s v="technology/wearables"/>
    <x v="2"/>
    <x v="8"/>
  </r>
  <r>
    <x v="643"/>
    <s v="Harris Inc"/>
    <s v="Future-proofed modular groupware"/>
    <n v="14900"/>
    <n v="32986"/>
    <n v="221"/>
    <x v="1"/>
    <n v="375"/>
    <n v="87.96"/>
    <x v="1"/>
    <s v="USD"/>
    <n v="1488348000"/>
    <n v="1489899600"/>
    <b v="0"/>
    <b v="0"/>
    <s v="theater/plays"/>
    <x v="3"/>
    <x v="3"/>
  </r>
  <r>
    <x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s v="theater/plays"/>
    <x v="3"/>
    <x v="3"/>
  </r>
  <r>
    <x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b v="0"/>
    <b v="1"/>
    <s v="music/rock"/>
    <x v="1"/>
    <x v="1"/>
  </r>
  <r>
    <x v="646"/>
    <s v="Robinson Group"/>
    <s v="Switchable reciprocal middleware"/>
    <n v="98700"/>
    <n v="87448"/>
    <n v="89"/>
    <x v="0"/>
    <n v="2915"/>
    <n v="30"/>
    <x v="1"/>
    <s v="USD"/>
    <n v="1363150800"/>
    <n v="1364101200"/>
    <b v="0"/>
    <b v="0"/>
    <s v="games/video games"/>
    <x v="6"/>
    <x v="11"/>
  </r>
  <r>
    <x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s v="publishing/translations"/>
    <x v="5"/>
    <x v="18"/>
  </r>
  <r>
    <x v="648"/>
    <s v="Vargas-Cox"/>
    <s v="Vision-oriented local contingency"/>
    <n v="98600"/>
    <n v="62174"/>
    <n v="63"/>
    <x v="3"/>
    <n v="723"/>
    <n v="85.99"/>
    <x v="1"/>
    <s v="USD"/>
    <n v="1499317200"/>
    <n v="1500872400"/>
    <b v="1"/>
    <b v="0"/>
    <s v="food/food trucks"/>
    <x v="0"/>
    <x v="0"/>
  </r>
  <r>
    <x v="649"/>
    <s v="Yang and Sons"/>
    <s v="Reactive 6thgeneration hub"/>
    <n v="121700"/>
    <n v="59003"/>
    <n v="48"/>
    <x v="0"/>
    <n v="602"/>
    <n v="98.01"/>
    <x v="5"/>
    <s v="CHF"/>
    <n v="1287550800"/>
    <n v="1288501200"/>
    <b v="1"/>
    <b v="1"/>
    <s v="theater/plays"/>
    <x v="3"/>
    <x v="3"/>
  </r>
  <r>
    <x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x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b v="0"/>
    <b v="0"/>
    <s v="film &amp; video/shorts"/>
    <x v="4"/>
    <x v="12"/>
  </r>
  <r>
    <x v="652"/>
    <s v="Cisneros Ltd"/>
    <s v="Vision-oriented regional hub"/>
    <n v="10000"/>
    <n v="12684"/>
    <n v="127"/>
    <x v="1"/>
    <n v="409"/>
    <n v="31.01"/>
    <x v="1"/>
    <s v="USD"/>
    <n v="1470373200"/>
    <n v="1474088400"/>
    <b v="0"/>
    <b v="0"/>
    <s v="technology/web"/>
    <x v="2"/>
    <x v="2"/>
  </r>
  <r>
    <x v="653"/>
    <s v="Williams-Jones"/>
    <s v="Monitored incremental info-mediaries"/>
    <n v="600"/>
    <n v="14033"/>
    <n v="2339"/>
    <x v="1"/>
    <n v="234"/>
    <n v="59.97"/>
    <x v="1"/>
    <s v="USD"/>
    <n v="1460091600"/>
    <n v="1460264400"/>
    <b v="0"/>
    <b v="0"/>
    <s v="technology/web"/>
    <x v="2"/>
    <x v="2"/>
  </r>
  <r>
    <x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b v="0"/>
    <b v="0"/>
    <s v="music/metal"/>
    <x v="1"/>
    <x v="16"/>
  </r>
  <r>
    <x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b v="1"/>
    <b v="0"/>
    <s v="photography/photography books"/>
    <x v="7"/>
    <x v="14"/>
  </r>
  <r>
    <x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b v="0"/>
    <b v="0"/>
    <s v="food/food trucks"/>
    <x v="0"/>
    <x v="0"/>
  </r>
  <r>
    <x v="657"/>
    <s v="Russo, Kim and Mccoy"/>
    <s v="Balanced optimal hardware"/>
    <n v="10000"/>
    <n v="824"/>
    <n v="8"/>
    <x v="0"/>
    <n v="14"/>
    <n v="58.86"/>
    <x v="1"/>
    <s v="USD"/>
    <n v="1514354400"/>
    <n v="1515736800"/>
    <b v="0"/>
    <b v="0"/>
    <s v="film &amp; video/science fiction"/>
    <x v="4"/>
    <x v="22"/>
  </r>
  <r>
    <x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b v="0"/>
    <b v="0"/>
    <s v="music/rock"/>
    <x v="1"/>
    <x v="1"/>
  </r>
  <r>
    <x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b v="0"/>
    <b v="0"/>
    <s v="film &amp; video/documentary"/>
    <x v="4"/>
    <x v="4"/>
  </r>
  <r>
    <x v="660"/>
    <s v="Jensen-Brown"/>
    <s v="Fundamental disintermediate matrix"/>
    <n v="9100"/>
    <n v="7438"/>
    <n v="82"/>
    <x v="0"/>
    <n v="77"/>
    <n v="96.6"/>
    <x v="1"/>
    <s v="USD"/>
    <n v="1440133200"/>
    <n v="1440910800"/>
    <b v="1"/>
    <b v="0"/>
    <s v="theater/plays"/>
    <x v="3"/>
    <x v="3"/>
  </r>
  <r>
    <x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b v="0"/>
    <b v="0"/>
    <s v="music/jazz"/>
    <x v="1"/>
    <x v="17"/>
  </r>
  <r>
    <x v="662"/>
    <s v="Murphy-Farrell"/>
    <s v="Implemented exuding software"/>
    <n v="9100"/>
    <n v="8906"/>
    <n v="98"/>
    <x v="0"/>
    <n v="131"/>
    <n v="67.98"/>
    <x v="1"/>
    <s v="USD"/>
    <n v="1544335200"/>
    <n v="1544680800"/>
    <b v="0"/>
    <b v="0"/>
    <s v="theater/plays"/>
    <x v="3"/>
    <x v="3"/>
  </r>
  <r>
    <x v="663"/>
    <s v="Everett-Wolfe"/>
    <s v="Total optimizing software"/>
    <n v="10000"/>
    <n v="7724"/>
    <n v="77"/>
    <x v="0"/>
    <n v="87"/>
    <n v="88.78"/>
    <x v="1"/>
    <s v="USD"/>
    <n v="1286427600"/>
    <n v="1288414800"/>
    <b v="0"/>
    <b v="0"/>
    <s v="theater/plays"/>
    <x v="3"/>
    <x v="3"/>
  </r>
  <r>
    <x v="664"/>
    <s v="Young PLC"/>
    <s v="Optional maximized attitude"/>
    <n v="79400"/>
    <n v="26571"/>
    <n v="33"/>
    <x v="0"/>
    <n v="1063"/>
    <n v="25"/>
    <x v="1"/>
    <s v="USD"/>
    <n v="1329717600"/>
    <n v="1330581600"/>
    <b v="0"/>
    <b v="0"/>
    <s v="music/jazz"/>
    <x v="1"/>
    <x v="17"/>
  </r>
  <r>
    <x v="665"/>
    <s v="Park-Goodman"/>
    <s v="Customer-focused impactful extranet"/>
    <n v="5100"/>
    <n v="12219"/>
    <n v="240"/>
    <x v="1"/>
    <n v="272"/>
    <n v="44.92"/>
    <x v="1"/>
    <s v="USD"/>
    <n v="1310187600"/>
    <n v="1311397200"/>
    <b v="0"/>
    <b v="1"/>
    <s v="film &amp; video/documentary"/>
    <x v="4"/>
    <x v="4"/>
  </r>
  <r>
    <x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s v="theater/plays"/>
    <x v="3"/>
    <x v="3"/>
  </r>
  <r>
    <x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b v="0"/>
    <b v="0"/>
    <s v="journalism/audio"/>
    <x v="8"/>
    <x v="23"/>
  </r>
  <r>
    <x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b v="0"/>
    <b v="0"/>
    <s v="theater/plays"/>
    <x v="3"/>
    <x v="3"/>
  </r>
  <r>
    <x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b v="0"/>
    <b v="0"/>
    <s v="theater/plays"/>
    <x v="3"/>
    <x v="3"/>
  </r>
  <r>
    <x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b v="0"/>
    <b v="0"/>
    <s v="music/indie rock"/>
    <x v="1"/>
    <x v="7"/>
  </r>
  <r>
    <x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b v="0"/>
    <b v="1"/>
    <s v="theater/plays"/>
    <x v="3"/>
    <x v="3"/>
  </r>
  <r>
    <x v="672"/>
    <s v="Kelly-Colon"/>
    <s v="Stand-alone grid-enabled leverage"/>
    <n v="197900"/>
    <n v="110689"/>
    <n v="56"/>
    <x v="0"/>
    <n v="4428"/>
    <n v="25"/>
    <x v="2"/>
    <s v="AUD"/>
    <n v="1521608400"/>
    <n v="1522472400"/>
    <b v="0"/>
    <b v="0"/>
    <s v="theater/plays"/>
    <x v="3"/>
    <x v="3"/>
  </r>
  <r>
    <x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b v="0"/>
    <b v="0"/>
    <s v="music/indie rock"/>
    <x v="1"/>
    <x v="7"/>
  </r>
  <r>
    <x v="674"/>
    <s v="Sanchez Ltd"/>
    <s v="Up-sized 24hour instruction set"/>
    <n v="170700"/>
    <n v="57250"/>
    <n v="34"/>
    <x v="3"/>
    <n v="1218"/>
    <n v="47"/>
    <x v="1"/>
    <s v="USD"/>
    <n v="1313730000"/>
    <n v="1317790800"/>
    <b v="0"/>
    <b v="0"/>
    <s v="photography/photography books"/>
    <x v="7"/>
    <x v="14"/>
  </r>
  <r>
    <x v="675"/>
    <s v="Giles-Smith"/>
    <s v="Right-sized web-enabled intranet"/>
    <n v="9700"/>
    <n v="11929"/>
    <n v="123"/>
    <x v="1"/>
    <n v="331"/>
    <n v="36.04"/>
    <x v="1"/>
    <s v="USD"/>
    <n v="1568178000"/>
    <n v="1568782800"/>
    <b v="0"/>
    <b v="0"/>
    <s v="journalism/audio"/>
    <x v="8"/>
    <x v="23"/>
  </r>
  <r>
    <x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b v="0"/>
    <b v="0"/>
    <s v="photography/photography books"/>
    <x v="7"/>
    <x v="14"/>
  </r>
  <r>
    <x v="677"/>
    <s v="Murphy-Fox"/>
    <s v="Organic system-worthy orchestration"/>
    <n v="5300"/>
    <n v="4432"/>
    <n v="84"/>
    <x v="0"/>
    <n v="111"/>
    <n v="39.93"/>
    <x v="1"/>
    <s v="USD"/>
    <n v="1468126800"/>
    <n v="1472446800"/>
    <b v="0"/>
    <b v="0"/>
    <s v="publishing/fiction"/>
    <x v="5"/>
    <x v="13"/>
  </r>
  <r>
    <x v="678"/>
    <s v="Rodriguez-Patterson"/>
    <s v="Inverse static standardization"/>
    <n v="99500"/>
    <n v="17879"/>
    <n v="18"/>
    <x v="3"/>
    <n v="215"/>
    <n v="83.16"/>
    <x v="1"/>
    <s v="USD"/>
    <n v="1547877600"/>
    <n v="1548050400"/>
    <b v="0"/>
    <b v="0"/>
    <s v="film &amp; video/drama"/>
    <x v="4"/>
    <x v="6"/>
  </r>
  <r>
    <x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b v="0"/>
    <b v="1"/>
    <s v="food/food trucks"/>
    <x v="0"/>
    <x v="0"/>
  </r>
  <r>
    <x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b v="0"/>
    <b v="1"/>
    <s v="games/mobile games"/>
    <x v="6"/>
    <x v="20"/>
  </r>
  <r>
    <x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b v="0"/>
    <b v="0"/>
    <s v="theater/plays"/>
    <x v="3"/>
    <x v="3"/>
  </r>
  <r>
    <x v="682"/>
    <s v="Nguyen and Sons"/>
    <s v="Compatible 5thgeneration concept"/>
    <n v="5400"/>
    <n v="8109"/>
    <n v="150"/>
    <x v="1"/>
    <n v="103"/>
    <n v="78.73"/>
    <x v="1"/>
    <s v="USD"/>
    <n v="1386741600"/>
    <n v="1387519200"/>
    <b v="0"/>
    <b v="0"/>
    <s v="theater/plays"/>
    <x v="3"/>
    <x v="3"/>
  </r>
  <r>
    <x v="683"/>
    <s v="Jones PLC"/>
    <s v="Virtual systemic intranet"/>
    <n v="2300"/>
    <n v="8244"/>
    <n v="358"/>
    <x v="1"/>
    <n v="147"/>
    <n v="56.08"/>
    <x v="1"/>
    <s v="USD"/>
    <n v="1537074000"/>
    <n v="1537246800"/>
    <b v="0"/>
    <b v="0"/>
    <s v="theater/plays"/>
    <x v="3"/>
    <x v="3"/>
  </r>
  <r>
    <x v="684"/>
    <s v="Gilmore LLC"/>
    <s v="Optimized systemic algorithm"/>
    <n v="1400"/>
    <n v="7600"/>
    <n v="543"/>
    <x v="1"/>
    <n v="110"/>
    <n v="69.09"/>
    <x v="0"/>
    <s v="CAD"/>
    <n v="1277787600"/>
    <n v="1279515600"/>
    <b v="0"/>
    <b v="0"/>
    <s v="publishing/nonfiction"/>
    <x v="5"/>
    <x v="9"/>
  </r>
  <r>
    <x v="685"/>
    <s v="Lee-Cobb"/>
    <s v="Customizable homogeneous firmware"/>
    <n v="140000"/>
    <n v="94501"/>
    <n v="68"/>
    <x v="0"/>
    <n v="926"/>
    <n v="102.05"/>
    <x v="0"/>
    <s v="CAD"/>
    <n v="1440306000"/>
    <n v="1442379600"/>
    <b v="0"/>
    <b v="0"/>
    <s v="theater/plays"/>
    <x v="3"/>
    <x v="3"/>
  </r>
  <r>
    <x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b v="0"/>
    <b v="0"/>
    <s v="technology/wearables"/>
    <x v="2"/>
    <x v="8"/>
  </r>
  <r>
    <x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x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b v="0"/>
    <b v="1"/>
    <s v="film &amp; video/television"/>
    <x v="4"/>
    <x v="19"/>
  </r>
  <r>
    <x v="689"/>
    <s v="Nguyen Inc"/>
    <s v="Seamless directional capacity"/>
    <n v="7300"/>
    <n v="7348"/>
    <n v="101"/>
    <x v="1"/>
    <n v="69"/>
    <n v="106.49"/>
    <x v="1"/>
    <s v="USD"/>
    <n v="1383022800"/>
    <n v="1384063200"/>
    <b v="0"/>
    <b v="0"/>
    <s v="technology/web"/>
    <x v="2"/>
    <x v="2"/>
  </r>
  <r>
    <x v="690"/>
    <s v="Walsh-Watts"/>
    <s v="Polarized actuating implementation"/>
    <n v="3600"/>
    <n v="8158"/>
    <n v="227"/>
    <x v="1"/>
    <n v="190"/>
    <n v="42.94"/>
    <x v="1"/>
    <s v="USD"/>
    <n v="1322373600"/>
    <n v="1322892000"/>
    <b v="0"/>
    <b v="1"/>
    <s v="film &amp; video/documentary"/>
    <x v="4"/>
    <x v="4"/>
  </r>
  <r>
    <x v="691"/>
    <s v="Ray, Li and Li"/>
    <s v="Front-line disintermediate hub"/>
    <n v="5000"/>
    <n v="7119"/>
    <n v="142"/>
    <x v="1"/>
    <n v="237"/>
    <n v="30.04"/>
    <x v="1"/>
    <s v="USD"/>
    <n v="1349240400"/>
    <n v="1350709200"/>
    <b v="1"/>
    <b v="1"/>
    <s v="film &amp; video/documentary"/>
    <x v="4"/>
    <x v="4"/>
  </r>
  <r>
    <x v="692"/>
    <s v="Murray Ltd"/>
    <s v="Decentralized 4thgeneration challenge"/>
    <n v="6000"/>
    <n v="5438"/>
    <n v="91"/>
    <x v="0"/>
    <n v="77"/>
    <n v="70.62"/>
    <x v="4"/>
    <s v="GBP"/>
    <n v="1562648400"/>
    <n v="1564203600"/>
    <b v="0"/>
    <b v="0"/>
    <s v="music/rock"/>
    <x v="1"/>
    <x v="1"/>
  </r>
  <r>
    <x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b v="0"/>
    <b v="0"/>
    <s v="theater/plays"/>
    <x v="3"/>
    <x v="3"/>
  </r>
  <r>
    <x v="694"/>
    <s v="Mora-Bradley"/>
    <s v="Programmable tangible ability"/>
    <n v="9100"/>
    <n v="7656"/>
    <n v="84"/>
    <x v="0"/>
    <n v="79"/>
    <n v="96.91"/>
    <x v="1"/>
    <s v="USD"/>
    <n v="1511762400"/>
    <n v="1514959200"/>
    <b v="0"/>
    <b v="0"/>
    <s v="theater/plays"/>
    <x v="3"/>
    <x v="3"/>
  </r>
  <r>
    <x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b v="1"/>
    <b v="0"/>
    <s v="music/rock"/>
    <x v="1"/>
    <x v="1"/>
  </r>
  <r>
    <x v="696"/>
    <s v="Lopez, Reid and Johnson"/>
    <s v="Total real-time hardware"/>
    <n v="164100"/>
    <n v="96888"/>
    <n v="59"/>
    <x v="0"/>
    <n v="889"/>
    <n v="108.99"/>
    <x v="1"/>
    <s v="USD"/>
    <n v="1429506000"/>
    <n v="1429592400"/>
    <b v="0"/>
    <b v="1"/>
    <s v="theater/plays"/>
    <x v="3"/>
    <x v="3"/>
  </r>
  <r>
    <x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b v="0"/>
    <b v="0"/>
    <s v="music/electric music"/>
    <x v="1"/>
    <x v="5"/>
  </r>
  <r>
    <x v="698"/>
    <s v="Taylor, Wood and Taylor"/>
    <s v="Cloned hybrid focus group"/>
    <n v="42100"/>
    <n v="188057"/>
    <n v="447"/>
    <x v="1"/>
    <n v="2893"/>
    <n v="65"/>
    <x v="0"/>
    <s v="CAD"/>
    <n v="1322114400"/>
    <n v="1323324000"/>
    <b v="0"/>
    <b v="0"/>
    <s v="technology/wearables"/>
    <x v="2"/>
    <x v="8"/>
  </r>
  <r>
    <x v="699"/>
    <s v="King Inc"/>
    <s v="Ergonomic dedicated focus group"/>
    <n v="7400"/>
    <n v="6245"/>
    <n v="84"/>
    <x v="0"/>
    <n v="56"/>
    <n v="111.52"/>
    <x v="1"/>
    <s v="USD"/>
    <n v="1561438800"/>
    <n v="1561525200"/>
    <b v="0"/>
    <b v="0"/>
    <s v="film &amp; video/drama"/>
    <x v="4"/>
    <x v="6"/>
  </r>
  <r>
    <x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x v="701"/>
    <s v="Mcclain LLC"/>
    <s v="Open-source multi-tasking methodology"/>
    <n v="52000"/>
    <n v="91014"/>
    <n v="175"/>
    <x v="1"/>
    <n v="820"/>
    <n v="110.99"/>
    <x v="1"/>
    <s v="USD"/>
    <n v="1301202000"/>
    <n v="1301806800"/>
    <b v="1"/>
    <b v="0"/>
    <s v="theater/plays"/>
    <x v="3"/>
    <x v="3"/>
  </r>
  <r>
    <x v="702"/>
    <s v="Sims-Gross"/>
    <s v="Object-based attitude-oriented analyzer"/>
    <n v="8700"/>
    <n v="4710"/>
    <n v="54"/>
    <x v="0"/>
    <n v="83"/>
    <n v="56.75"/>
    <x v="1"/>
    <s v="USD"/>
    <n v="1374469200"/>
    <n v="1374901200"/>
    <b v="0"/>
    <b v="0"/>
    <s v="technology/wearables"/>
    <x v="2"/>
    <x v="8"/>
  </r>
  <r>
    <x v="703"/>
    <s v="Perez Group"/>
    <s v="Cross-platform tertiary hub"/>
    <n v="63400"/>
    <n v="197728"/>
    <n v="312"/>
    <x v="1"/>
    <n v="2038"/>
    <n v="97.02"/>
    <x v="1"/>
    <s v="USD"/>
    <n v="1334984400"/>
    <n v="1336453200"/>
    <b v="1"/>
    <b v="1"/>
    <s v="publishing/translations"/>
    <x v="5"/>
    <x v="18"/>
  </r>
  <r>
    <x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b v="0"/>
    <b v="0"/>
    <s v="film &amp; video/animation"/>
    <x v="4"/>
    <x v="10"/>
  </r>
  <r>
    <x v="705"/>
    <s v="Ford LLC"/>
    <s v="Centralized tangible success"/>
    <n v="169700"/>
    <n v="168048"/>
    <n v="99"/>
    <x v="0"/>
    <n v="2025"/>
    <n v="82.99"/>
    <x v="4"/>
    <s v="GBP"/>
    <n v="1386741600"/>
    <n v="1387087200"/>
    <b v="0"/>
    <b v="0"/>
    <s v="publishing/nonfiction"/>
    <x v="5"/>
    <x v="9"/>
  </r>
  <r>
    <x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b v="0"/>
    <b v="1"/>
    <s v="technology/web"/>
    <x v="2"/>
    <x v="2"/>
  </r>
  <r>
    <x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b v="0"/>
    <b v="0"/>
    <s v="film &amp; video/drama"/>
    <x v="4"/>
    <x v="6"/>
  </r>
  <r>
    <x v="708"/>
    <s v="Ortega LLC"/>
    <s v="Secured bifurcated intranet"/>
    <n v="1700"/>
    <n v="12020"/>
    <n v="707"/>
    <x v="1"/>
    <n v="137"/>
    <n v="87.74"/>
    <x v="5"/>
    <s v="CHF"/>
    <n v="1495429200"/>
    <n v="1496293200"/>
    <b v="0"/>
    <b v="0"/>
    <s v="theater/plays"/>
    <x v="3"/>
    <x v="3"/>
  </r>
  <r>
    <x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b v="0"/>
    <b v="0"/>
    <s v="theater/plays"/>
    <x v="3"/>
    <x v="3"/>
  </r>
  <r>
    <x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b v="0"/>
    <b v="1"/>
    <s v="theater/plays"/>
    <x v="3"/>
    <x v="3"/>
  </r>
  <r>
    <x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s v="theater/plays"/>
    <x v="3"/>
    <x v="3"/>
  </r>
  <r>
    <x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b v="0"/>
    <b v="0"/>
    <s v="theater/plays"/>
    <x v="3"/>
    <x v="3"/>
  </r>
  <r>
    <x v="713"/>
    <s v="Mays LLC"/>
    <s v="Multi-layered global groupware"/>
    <n v="6900"/>
    <n v="11174"/>
    <n v="162"/>
    <x v="1"/>
    <n v="103"/>
    <n v="108.49"/>
    <x v="1"/>
    <s v="USD"/>
    <n v="1471842000"/>
    <n v="1472878800"/>
    <b v="0"/>
    <b v="0"/>
    <s v="publishing/radio &amp; podcasts"/>
    <x v="5"/>
    <x v="15"/>
  </r>
  <r>
    <x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b v="0"/>
    <b v="0"/>
    <s v="music/rock"/>
    <x v="1"/>
    <x v="1"/>
  </r>
  <r>
    <x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b v="0"/>
    <b v="0"/>
    <s v="games/mobile games"/>
    <x v="6"/>
    <x v="20"/>
  </r>
  <r>
    <x v="716"/>
    <s v="Tapia, Kramer and Hicks"/>
    <s v="Advanced modular moderator"/>
    <n v="2000"/>
    <n v="10353"/>
    <n v="518"/>
    <x v="1"/>
    <n v="157"/>
    <n v="65.94"/>
    <x v="1"/>
    <s v="USD"/>
    <n v="1373432400"/>
    <n v="1375851600"/>
    <b v="0"/>
    <b v="1"/>
    <s v="theater/plays"/>
    <x v="3"/>
    <x v="3"/>
  </r>
  <r>
    <x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b v="0"/>
    <b v="0"/>
    <s v="film &amp; video/documentary"/>
    <x v="4"/>
    <x v="4"/>
  </r>
  <r>
    <x v="718"/>
    <s v="Reyes PLC"/>
    <s v="Expanded optimal pricing structure"/>
    <n v="8300"/>
    <n v="8317"/>
    <n v="100"/>
    <x v="1"/>
    <n v="297"/>
    <n v="28"/>
    <x v="1"/>
    <s v="USD"/>
    <n v="1371445200"/>
    <n v="1373691600"/>
    <b v="0"/>
    <b v="0"/>
    <s v="technology/wearables"/>
    <x v="2"/>
    <x v="8"/>
  </r>
  <r>
    <x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x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b v="0"/>
    <b v="1"/>
    <s v="theater/plays"/>
    <x v="3"/>
    <x v="3"/>
  </r>
  <r>
    <x v="721"/>
    <s v="Dominguez-Owens"/>
    <s v="Open-architected systematic intranet"/>
    <n v="123600"/>
    <n v="5429"/>
    <n v="4"/>
    <x v="3"/>
    <n v="60"/>
    <n v="90.48"/>
    <x v="1"/>
    <s v="USD"/>
    <n v="1522818000"/>
    <n v="1523336400"/>
    <b v="0"/>
    <b v="0"/>
    <s v="music/rock"/>
    <x v="1"/>
    <x v="1"/>
  </r>
  <r>
    <x v="722"/>
    <s v="Thomas-Simmons"/>
    <s v="Proactive 24hour frame"/>
    <n v="48500"/>
    <n v="75906"/>
    <n v="157"/>
    <x v="1"/>
    <n v="3036"/>
    <n v="25"/>
    <x v="1"/>
    <s v="USD"/>
    <n v="1509948000"/>
    <n v="1512280800"/>
    <b v="0"/>
    <b v="0"/>
    <s v="film &amp; video/documentary"/>
    <x v="4"/>
    <x v="4"/>
  </r>
  <r>
    <x v="723"/>
    <s v="Beck-Knight"/>
    <s v="Exclusive fresh-thinking model"/>
    <n v="4900"/>
    <n v="13250"/>
    <n v="270"/>
    <x v="1"/>
    <n v="144"/>
    <n v="92.01"/>
    <x v="2"/>
    <s v="AUD"/>
    <n v="1456898400"/>
    <n v="1458709200"/>
    <b v="0"/>
    <b v="0"/>
    <s v="theater/plays"/>
    <x v="3"/>
    <x v="3"/>
  </r>
  <r>
    <x v="724"/>
    <s v="Mccoy Ltd"/>
    <s v="Business-focused encompassing intranet"/>
    <n v="8400"/>
    <n v="11261"/>
    <n v="134"/>
    <x v="1"/>
    <n v="121"/>
    <n v="93.07"/>
    <x v="4"/>
    <s v="GBP"/>
    <n v="1413954000"/>
    <n v="1414126800"/>
    <b v="0"/>
    <b v="1"/>
    <s v="theater/plays"/>
    <x v="3"/>
    <x v="3"/>
  </r>
  <r>
    <x v="725"/>
    <s v="Dawson-Tyler"/>
    <s v="Optional 6thgeneration access"/>
    <n v="193200"/>
    <n v="97369"/>
    <n v="50"/>
    <x v="0"/>
    <n v="1596"/>
    <n v="61.01"/>
    <x v="1"/>
    <s v="USD"/>
    <n v="1416031200"/>
    <n v="1416204000"/>
    <b v="0"/>
    <b v="0"/>
    <s v="games/mobile games"/>
    <x v="6"/>
    <x v="20"/>
  </r>
  <r>
    <x v="726"/>
    <s v="Johns-Thomas"/>
    <s v="Realigned web-enabled functionalities"/>
    <n v="54300"/>
    <n v="48227"/>
    <n v="89"/>
    <x v="3"/>
    <n v="524"/>
    <n v="92.04"/>
    <x v="1"/>
    <s v="USD"/>
    <n v="1287982800"/>
    <n v="1288501200"/>
    <b v="0"/>
    <b v="1"/>
    <s v="theater/plays"/>
    <x v="3"/>
    <x v="3"/>
  </r>
  <r>
    <x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x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s v="theater/plays"/>
    <x v="3"/>
    <x v="3"/>
  </r>
  <r>
    <x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b v="0"/>
    <b v="0"/>
    <s v="film &amp; video/drama"/>
    <x v="4"/>
    <x v="6"/>
  </r>
  <r>
    <x v="730"/>
    <s v="Carson PLC"/>
    <s v="Visionary system-worthy attitude"/>
    <n v="28800"/>
    <n v="118847"/>
    <n v="413"/>
    <x v="1"/>
    <n v="1071"/>
    <n v="110.97"/>
    <x v="0"/>
    <s v="CAD"/>
    <n v="1432357200"/>
    <n v="1432875600"/>
    <b v="0"/>
    <b v="0"/>
    <s v="technology/wearables"/>
    <x v="2"/>
    <x v="8"/>
  </r>
  <r>
    <x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b v="0"/>
    <b v="0"/>
    <s v="technology/web"/>
    <x v="2"/>
    <x v="2"/>
  </r>
  <r>
    <x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b v="0"/>
    <b v="1"/>
    <s v="music/rock"/>
    <x v="1"/>
    <x v="1"/>
  </r>
  <r>
    <x v="733"/>
    <s v="Marquez-Kerr"/>
    <s v="Automated hybrid orchestration"/>
    <n v="15800"/>
    <n v="83267"/>
    <n v="527"/>
    <x v="1"/>
    <n v="980"/>
    <n v="84.97"/>
    <x v="1"/>
    <s v="USD"/>
    <n v="1406178000"/>
    <n v="1407301200"/>
    <b v="0"/>
    <b v="0"/>
    <s v="music/metal"/>
    <x v="1"/>
    <x v="16"/>
  </r>
  <r>
    <x v="734"/>
    <s v="Stone PLC"/>
    <s v="Exclusive 5thgeneration leverage"/>
    <n v="4200"/>
    <n v="13404"/>
    <n v="319"/>
    <x v="1"/>
    <n v="536"/>
    <n v="25.01"/>
    <x v="1"/>
    <s v="USD"/>
    <n v="1485583200"/>
    <n v="1486620000"/>
    <b v="0"/>
    <b v="1"/>
    <s v="theater/plays"/>
    <x v="3"/>
    <x v="3"/>
  </r>
  <r>
    <x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b v="0"/>
    <b v="0"/>
    <s v="photography/photography books"/>
    <x v="7"/>
    <x v="14"/>
  </r>
  <r>
    <x v="736"/>
    <s v="Silva-Hawkins"/>
    <s v="Proactive heuristic orchestration"/>
    <n v="7700"/>
    <n v="2533"/>
    <n v="33"/>
    <x v="3"/>
    <n v="29"/>
    <n v="87.34"/>
    <x v="1"/>
    <s v="USD"/>
    <n v="1424412000"/>
    <n v="1424757600"/>
    <b v="0"/>
    <b v="0"/>
    <s v="publishing/nonfiction"/>
    <x v="5"/>
    <x v="9"/>
  </r>
  <r>
    <x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b v="0"/>
    <b v="0"/>
    <s v="music/indie rock"/>
    <x v="1"/>
    <x v="7"/>
  </r>
  <r>
    <x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s v="theater/plays"/>
    <x v="3"/>
    <x v="3"/>
  </r>
  <r>
    <x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x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s v="theater/plays"/>
    <x v="3"/>
    <x v="3"/>
  </r>
  <r>
    <x v="741"/>
    <s v="Garcia Ltd"/>
    <s v="Balanced mobile alliance"/>
    <n v="1200"/>
    <n v="14150"/>
    <n v="1179"/>
    <x v="1"/>
    <n v="130"/>
    <n v="108.85"/>
    <x v="1"/>
    <s v="USD"/>
    <n v="1274590800"/>
    <n v="1274677200"/>
    <b v="0"/>
    <b v="0"/>
    <s v="theater/plays"/>
    <x v="3"/>
    <x v="3"/>
  </r>
  <r>
    <x v="742"/>
    <s v="West-Stevens"/>
    <s v="Reactive solution-oriented groupware"/>
    <n v="1200"/>
    <n v="13513"/>
    <n v="1126"/>
    <x v="1"/>
    <n v="122"/>
    <n v="110.76"/>
    <x v="1"/>
    <s v="USD"/>
    <n v="1263880800"/>
    <n v="1267509600"/>
    <b v="0"/>
    <b v="0"/>
    <s v="music/electric music"/>
    <x v="1"/>
    <x v="5"/>
  </r>
  <r>
    <x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b v="0"/>
    <b v="1"/>
    <s v="theater/plays"/>
    <x v="3"/>
    <x v="3"/>
  </r>
  <r>
    <x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x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s v="technology/wearables"/>
    <x v="2"/>
    <x v="8"/>
  </r>
  <r>
    <x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s v="technology/web"/>
    <x v="2"/>
    <x v="2"/>
  </r>
  <r>
    <x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s v="theater/plays"/>
    <x v="3"/>
    <x v="3"/>
  </r>
  <r>
    <x v="748"/>
    <s v="Martinez PLC"/>
    <s v="Cloned actuating architecture"/>
    <n v="194900"/>
    <n v="68137"/>
    <n v="35"/>
    <x v="3"/>
    <n v="614"/>
    <n v="110.97"/>
    <x v="1"/>
    <s v="USD"/>
    <n v="1267423200"/>
    <n v="1269579600"/>
    <b v="0"/>
    <b v="1"/>
    <s v="film &amp; video/animation"/>
    <x v="4"/>
    <x v="10"/>
  </r>
  <r>
    <x v="749"/>
    <s v="Hunter-Logan"/>
    <s v="Down-sized needs-based task-force"/>
    <n v="8600"/>
    <n v="13527"/>
    <n v="157"/>
    <x v="1"/>
    <n v="366"/>
    <n v="36.96"/>
    <x v="6"/>
    <s v="EUR"/>
    <n v="1412744400"/>
    <n v="1413781200"/>
    <b v="0"/>
    <b v="1"/>
    <s v="technology/wearables"/>
    <x v="2"/>
    <x v="8"/>
  </r>
  <r>
    <x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x v="751"/>
    <s v="Lane-Barber"/>
    <s v="Universal value-added moderator"/>
    <n v="3600"/>
    <n v="8363"/>
    <n v="232"/>
    <x v="1"/>
    <n v="270"/>
    <n v="30.97"/>
    <x v="1"/>
    <s v="USD"/>
    <n v="1458190800"/>
    <n v="1459486800"/>
    <b v="1"/>
    <b v="1"/>
    <s v="publishing/nonfiction"/>
    <x v="5"/>
    <x v="9"/>
  </r>
  <r>
    <x v="752"/>
    <s v="Lowery Group"/>
    <s v="Sharable motivating emulation"/>
    <n v="5800"/>
    <n v="5362"/>
    <n v="92"/>
    <x v="3"/>
    <n v="114"/>
    <n v="47.04"/>
    <x v="1"/>
    <s v="USD"/>
    <n v="1280984400"/>
    <n v="1282539600"/>
    <b v="0"/>
    <b v="1"/>
    <s v="theater/plays"/>
    <x v="3"/>
    <x v="3"/>
  </r>
  <r>
    <x v="753"/>
    <s v="Guerrero-Griffin"/>
    <s v="Networked web-enabled product"/>
    <n v="4700"/>
    <n v="12065"/>
    <n v="257"/>
    <x v="1"/>
    <n v="137"/>
    <n v="88.07"/>
    <x v="1"/>
    <s v="USD"/>
    <n v="1274590800"/>
    <n v="1275886800"/>
    <b v="0"/>
    <b v="0"/>
    <s v="photography/photography books"/>
    <x v="7"/>
    <x v="14"/>
  </r>
  <r>
    <x v="754"/>
    <s v="Perez, Reed and Lee"/>
    <s v="Advanced dedicated encoding"/>
    <n v="70400"/>
    <n v="118603"/>
    <n v="168"/>
    <x v="1"/>
    <n v="3205"/>
    <n v="37.01"/>
    <x v="1"/>
    <s v="USD"/>
    <n v="1351400400"/>
    <n v="1355983200"/>
    <b v="0"/>
    <b v="0"/>
    <s v="theater/plays"/>
    <x v="3"/>
    <x v="3"/>
  </r>
  <r>
    <x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b v="0"/>
    <b v="1"/>
    <s v="theater/plays"/>
    <x v="3"/>
    <x v="3"/>
  </r>
  <r>
    <x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b v="0"/>
    <b v="0"/>
    <s v="theater/plays"/>
    <x v="3"/>
    <x v="3"/>
  </r>
  <r>
    <x v="757"/>
    <s v="Callahan-Gilbert"/>
    <s v="Profit-focused motivating function"/>
    <n v="1400"/>
    <n v="5696"/>
    <n v="407"/>
    <x v="1"/>
    <n v="114"/>
    <n v="49.96"/>
    <x v="1"/>
    <s v="USD"/>
    <n v="1305176400"/>
    <n v="1305522000"/>
    <b v="0"/>
    <b v="0"/>
    <s v="film &amp; video/drama"/>
    <x v="4"/>
    <x v="6"/>
  </r>
  <r>
    <x v="758"/>
    <s v="Logan-Miranda"/>
    <s v="Proactive systemic firmware"/>
    <n v="29600"/>
    <n v="167005"/>
    <n v="564"/>
    <x v="1"/>
    <n v="1518"/>
    <n v="110.02"/>
    <x v="0"/>
    <s v="CAD"/>
    <n v="1414126800"/>
    <n v="1414904400"/>
    <b v="0"/>
    <b v="0"/>
    <s v="music/rock"/>
    <x v="1"/>
    <x v="1"/>
  </r>
  <r>
    <x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b v="0"/>
    <b v="0"/>
    <s v="music/electric music"/>
    <x v="1"/>
    <x v="5"/>
  </r>
  <r>
    <x v="760"/>
    <s v="Smith-Kennedy"/>
    <s v="Virtual heuristic hub"/>
    <n v="48300"/>
    <n v="16592"/>
    <n v="34"/>
    <x v="0"/>
    <n v="210"/>
    <n v="79.010000000000005"/>
    <x v="6"/>
    <s v="EUR"/>
    <n v="1564635600"/>
    <n v="1567141200"/>
    <b v="0"/>
    <b v="1"/>
    <s v="games/video games"/>
    <x v="6"/>
    <x v="11"/>
  </r>
  <r>
    <x v="761"/>
    <s v="Mitchell-Lee"/>
    <s v="Customizable leadingedge model"/>
    <n v="2200"/>
    <n v="14420"/>
    <n v="655"/>
    <x v="1"/>
    <n v="166"/>
    <n v="86.87"/>
    <x v="1"/>
    <s v="USD"/>
    <n v="1500699600"/>
    <n v="1501131600"/>
    <b v="0"/>
    <b v="0"/>
    <s v="music/rock"/>
    <x v="1"/>
    <x v="1"/>
  </r>
  <r>
    <x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s v="music/jazz"/>
    <x v="1"/>
    <x v="17"/>
  </r>
  <r>
    <x v="763"/>
    <s v="Rowland PLC"/>
    <s v="Inverse client-driven product"/>
    <n v="5600"/>
    <n v="6338"/>
    <n v="113"/>
    <x v="1"/>
    <n v="235"/>
    <n v="26.97"/>
    <x v="1"/>
    <s v="USD"/>
    <n v="1336453200"/>
    <n v="1339477200"/>
    <b v="0"/>
    <b v="1"/>
    <s v="theater/plays"/>
    <x v="3"/>
    <x v="3"/>
  </r>
  <r>
    <x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b v="0"/>
    <b v="0"/>
    <s v="music/rock"/>
    <x v="1"/>
    <x v="1"/>
  </r>
  <r>
    <x v="765"/>
    <s v="Matthews LLC"/>
    <s v="Advanced transitional help-desk"/>
    <n v="3900"/>
    <n v="8125"/>
    <n v="208"/>
    <x v="1"/>
    <n v="198"/>
    <n v="41.04"/>
    <x v="1"/>
    <s v="USD"/>
    <n v="1492232400"/>
    <n v="1494392400"/>
    <b v="1"/>
    <b v="1"/>
    <s v="music/indie rock"/>
    <x v="1"/>
    <x v="7"/>
  </r>
  <r>
    <x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b v="0"/>
    <b v="0"/>
    <s v="film &amp; video/science fiction"/>
    <x v="4"/>
    <x v="22"/>
  </r>
  <r>
    <x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b v="0"/>
    <b v="0"/>
    <s v="publishing/translations"/>
    <x v="5"/>
    <x v="18"/>
  </r>
  <r>
    <x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x v="769"/>
    <s v="Johnson-Morales"/>
    <s v="Devolved 24hour forecast"/>
    <n v="125600"/>
    <n v="109106"/>
    <n v="87"/>
    <x v="0"/>
    <n v="3410"/>
    <n v="32"/>
    <x v="1"/>
    <s v="USD"/>
    <n v="1376542800"/>
    <n v="1378789200"/>
    <b v="0"/>
    <b v="0"/>
    <s v="games/video games"/>
    <x v="6"/>
    <x v="11"/>
  </r>
  <r>
    <x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b v="0"/>
    <b v="1"/>
    <s v="theater/plays"/>
    <x v="3"/>
    <x v="3"/>
  </r>
  <r>
    <x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s v="theater/plays"/>
    <x v="3"/>
    <x v="3"/>
  </r>
  <r>
    <x v="772"/>
    <s v="Johnson-Pace"/>
    <s v="Persistent 3rdgeneration moratorium"/>
    <n v="149600"/>
    <n v="169586"/>
    <n v="113"/>
    <x v="1"/>
    <n v="5139"/>
    <n v="33"/>
    <x v="1"/>
    <s v="USD"/>
    <n v="1549692000"/>
    <n v="1550037600"/>
    <b v="0"/>
    <b v="0"/>
    <s v="music/indie rock"/>
    <x v="1"/>
    <x v="7"/>
  </r>
  <r>
    <x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b v="0"/>
    <b v="0"/>
    <s v="theater/plays"/>
    <x v="3"/>
    <x v="3"/>
  </r>
  <r>
    <x v="774"/>
    <s v="Gonzalez-Snow"/>
    <s v="Polarized user-facing interface"/>
    <n v="5000"/>
    <n v="6775"/>
    <n v="136"/>
    <x v="1"/>
    <n v="78"/>
    <n v="86.86"/>
    <x v="6"/>
    <s v="EUR"/>
    <n v="1463979600"/>
    <n v="1467522000"/>
    <b v="0"/>
    <b v="0"/>
    <s v="technology/web"/>
    <x v="2"/>
    <x v="2"/>
  </r>
  <r>
    <x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s v="music/rock"/>
    <x v="1"/>
    <x v="1"/>
  </r>
  <r>
    <x v="776"/>
    <s v="Taylor-Rowe"/>
    <s v="Synchronized multimedia frame"/>
    <n v="110800"/>
    <n v="72623"/>
    <n v="66"/>
    <x v="0"/>
    <n v="2201"/>
    <n v="33"/>
    <x v="1"/>
    <s v="USD"/>
    <n v="1562216400"/>
    <n v="1563771600"/>
    <b v="0"/>
    <b v="0"/>
    <s v="theater/plays"/>
    <x v="3"/>
    <x v="3"/>
  </r>
  <r>
    <x v="777"/>
    <s v="Henderson Ltd"/>
    <s v="Open-architected stable algorithm"/>
    <n v="93800"/>
    <n v="45987"/>
    <n v="49"/>
    <x v="0"/>
    <n v="676"/>
    <n v="68.03"/>
    <x v="1"/>
    <s v="USD"/>
    <n v="1316754000"/>
    <n v="1319259600"/>
    <b v="0"/>
    <b v="0"/>
    <s v="theater/plays"/>
    <x v="3"/>
    <x v="3"/>
  </r>
  <r>
    <x v="778"/>
    <s v="Moss-Guzman"/>
    <s v="Cross-platform optimizing website"/>
    <n v="1300"/>
    <n v="10243"/>
    <n v="788"/>
    <x v="1"/>
    <n v="174"/>
    <n v="58.87"/>
    <x v="5"/>
    <s v="CHF"/>
    <n v="1313211600"/>
    <n v="1313643600"/>
    <b v="0"/>
    <b v="0"/>
    <s v="film &amp; video/animation"/>
    <x v="4"/>
    <x v="10"/>
  </r>
  <r>
    <x v="779"/>
    <s v="Webb Group"/>
    <s v="Public-key actuating projection"/>
    <n v="108700"/>
    <n v="87293"/>
    <n v="80"/>
    <x v="0"/>
    <n v="831"/>
    <n v="105.05"/>
    <x v="1"/>
    <s v="USD"/>
    <n v="1439528400"/>
    <n v="1440306000"/>
    <b v="0"/>
    <b v="1"/>
    <s v="theater/plays"/>
    <x v="3"/>
    <x v="3"/>
  </r>
  <r>
    <x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b v="0"/>
    <b v="1"/>
    <s v="film &amp; video/drama"/>
    <x v="4"/>
    <x v="6"/>
  </r>
  <r>
    <x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b v="0"/>
    <b v="0"/>
    <s v="theater/plays"/>
    <x v="3"/>
    <x v="3"/>
  </r>
  <r>
    <x v="782"/>
    <s v="Williams and Sons"/>
    <s v="Centralized asymmetric framework"/>
    <n v="5100"/>
    <n v="10981"/>
    <n v="215"/>
    <x v="1"/>
    <n v="161"/>
    <n v="68.2"/>
    <x v="1"/>
    <s v="USD"/>
    <n v="1298959200"/>
    <n v="1301374800"/>
    <b v="0"/>
    <b v="1"/>
    <s v="film &amp; video/animation"/>
    <x v="4"/>
    <x v="10"/>
  </r>
  <r>
    <x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b v="0"/>
    <b v="0"/>
    <s v="music/rock"/>
    <x v="1"/>
    <x v="1"/>
  </r>
  <r>
    <x v="784"/>
    <s v="Byrd Group"/>
    <s v="Profound fault-tolerant model"/>
    <n v="88900"/>
    <n v="102535"/>
    <n v="115"/>
    <x v="1"/>
    <n v="3308"/>
    <n v="31"/>
    <x v="1"/>
    <s v="USD"/>
    <n v="1457244000"/>
    <n v="1458190800"/>
    <b v="0"/>
    <b v="0"/>
    <s v="technology/web"/>
    <x v="2"/>
    <x v="2"/>
  </r>
  <r>
    <x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b v="0"/>
    <b v="1"/>
    <s v="film &amp; video/animation"/>
    <x v="4"/>
    <x v="10"/>
  </r>
  <r>
    <x v="786"/>
    <s v="Smith-Brown"/>
    <s v="Object-based content-based ability"/>
    <n v="1500"/>
    <n v="10946"/>
    <n v="730"/>
    <x v="1"/>
    <n v="207"/>
    <n v="52.88"/>
    <x v="6"/>
    <s v="EUR"/>
    <n v="1522126800"/>
    <n v="1522731600"/>
    <b v="0"/>
    <b v="1"/>
    <s v="music/jazz"/>
    <x v="1"/>
    <x v="17"/>
  </r>
  <r>
    <x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b v="0"/>
    <b v="0"/>
    <s v="music/rock"/>
    <x v="1"/>
    <x v="1"/>
  </r>
  <r>
    <x v="788"/>
    <s v="Joyce PLC"/>
    <s v="Synchronized directional capability"/>
    <n v="3600"/>
    <n v="3174"/>
    <n v="88"/>
    <x v="2"/>
    <n v="31"/>
    <n v="102.39"/>
    <x v="1"/>
    <s v="USD"/>
    <n v="1350709200"/>
    <n v="1352527200"/>
    <b v="0"/>
    <b v="0"/>
    <s v="film &amp; video/animation"/>
    <x v="4"/>
    <x v="10"/>
  </r>
  <r>
    <x v="789"/>
    <s v="Kennedy-Miller"/>
    <s v="Cross-platform composite migration"/>
    <n v="9000"/>
    <n v="3351"/>
    <n v="37"/>
    <x v="0"/>
    <n v="45"/>
    <n v="74.47"/>
    <x v="1"/>
    <s v="USD"/>
    <n v="1401166800"/>
    <n v="1404363600"/>
    <b v="0"/>
    <b v="0"/>
    <s v="theater/plays"/>
    <x v="3"/>
    <x v="3"/>
  </r>
  <r>
    <x v="790"/>
    <s v="White-Obrien"/>
    <s v="Operative local pricing structure"/>
    <n v="185900"/>
    <n v="56774"/>
    <n v="31"/>
    <x v="3"/>
    <n v="1113"/>
    <n v="51.01"/>
    <x v="1"/>
    <s v="USD"/>
    <n v="1266127200"/>
    <n v="1266645600"/>
    <b v="0"/>
    <b v="0"/>
    <s v="theater/plays"/>
    <x v="3"/>
    <x v="3"/>
  </r>
  <r>
    <x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s v="food/food trucks"/>
    <x v="0"/>
    <x v="0"/>
  </r>
  <r>
    <x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x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b v="0"/>
    <b v="0"/>
    <s v="publishing/nonfiction"/>
    <x v="5"/>
    <x v="9"/>
  </r>
  <r>
    <x v="794"/>
    <s v="Welch Inc"/>
    <s v="Optional optimal website"/>
    <n v="6600"/>
    <n v="8276"/>
    <n v="125"/>
    <x v="1"/>
    <n v="110"/>
    <n v="75.239999999999995"/>
    <x v="1"/>
    <s v="USD"/>
    <n v="1513922400"/>
    <n v="1514959200"/>
    <b v="0"/>
    <b v="0"/>
    <s v="music/rock"/>
    <x v="1"/>
    <x v="1"/>
  </r>
  <r>
    <x v="795"/>
    <s v="Vasquez Inc"/>
    <s v="Stand-alone asynchronous functionalities"/>
    <n v="7100"/>
    <n v="1022"/>
    <n v="14"/>
    <x v="0"/>
    <n v="31"/>
    <n v="32.97"/>
    <x v="1"/>
    <s v="USD"/>
    <n v="1477976400"/>
    <n v="1478235600"/>
    <b v="0"/>
    <b v="0"/>
    <s v="film &amp; video/drama"/>
    <x v="4"/>
    <x v="6"/>
  </r>
  <r>
    <x v="796"/>
    <s v="Freeman-Ferguson"/>
    <s v="Profound full-range open system"/>
    <n v="7800"/>
    <n v="4275"/>
    <n v="55"/>
    <x v="0"/>
    <n v="78"/>
    <n v="54.81"/>
    <x v="1"/>
    <s v="USD"/>
    <n v="1407474000"/>
    <n v="1408078800"/>
    <b v="0"/>
    <b v="1"/>
    <s v="games/mobile games"/>
    <x v="6"/>
    <x v="20"/>
  </r>
  <r>
    <x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b v="0"/>
    <b v="0"/>
    <s v="technology/web"/>
    <x v="2"/>
    <x v="2"/>
  </r>
  <r>
    <x v="798"/>
    <s v="Small-Fuentes"/>
    <s v="Seamless maximized product"/>
    <n v="3400"/>
    <n v="6408"/>
    <n v="188"/>
    <x v="1"/>
    <n v="121"/>
    <n v="52.96"/>
    <x v="1"/>
    <s v="USD"/>
    <n v="1338440400"/>
    <n v="1340859600"/>
    <b v="0"/>
    <b v="1"/>
    <s v="theater/plays"/>
    <x v="3"/>
    <x v="3"/>
  </r>
  <r>
    <x v="799"/>
    <s v="Reid-Day"/>
    <s v="Devolved tertiary time-frame"/>
    <n v="84500"/>
    <n v="73522"/>
    <n v="87"/>
    <x v="0"/>
    <n v="1225"/>
    <n v="60.02"/>
    <x v="4"/>
    <s v="GBP"/>
    <n v="1454133600"/>
    <n v="1454479200"/>
    <b v="0"/>
    <b v="0"/>
    <s v="theater/plays"/>
    <x v="3"/>
    <x v="3"/>
  </r>
  <r>
    <x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x v="801"/>
    <s v="Olson-Bishop"/>
    <s v="User-friendly high-level initiative"/>
    <n v="2300"/>
    <n v="4667"/>
    <n v="203"/>
    <x v="1"/>
    <n v="106"/>
    <n v="44.03"/>
    <x v="1"/>
    <s v="USD"/>
    <n v="1577772000"/>
    <n v="1579672800"/>
    <b v="0"/>
    <b v="1"/>
    <s v="photography/photography books"/>
    <x v="7"/>
    <x v="14"/>
  </r>
  <r>
    <x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b v="0"/>
    <b v="0"/>
    <s v="photography/photography books"/>
    <x v="7"/>
    <x v="14"/>
  </r>
  <r>
    <x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x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b v="0"/>
    <b v="0"/>
    <s v="music/rock"/>
    <x v="1"/>
    <x v="1"/>
  </r>
  <r>
    <x v="805"/>
    <s v="Smith-Nguyen"/>
    <s v="Advanced intermediate Graphic Interface"/>
    <n v="9700"/>
    <n v="4932"/>
    <n v="51"/>
    <x v="0"/>
    <n v="67"/>
    <n v="73.61"/>
    <x v="2"/>
    <s v="AUD"/>
    <n v="1416031200"/>
    <n v="1420437600"/>
    <b v="0"/>
    <b v="0"/>
    <s v="film &amp; video/documentary"/>
    <x v="4"/>
    <x v="4"/>
  </r>
  <r>
    <x v="806"/>
    <s v="Harmon-Madden"/>
    <s v="Adaptive holistic hub"/>
    <n v="700"/>
    <n v="8262"/>
    <n v="1180"/>
    <x v="1"/>
    <n v="76"/>
    <n v="108.71"/>
    <x v="1"/>
    <s v="USD"/>
    <n v="1330927200"/>
    <n v="1332997200"/>
    <b v="0"/>
    <b v="1"/>
    <s v="film &amp; video/drama"/>
    <x v="4"/>
    <x v="6"/>
  </r>
  <r>
    <x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x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b v="0"/>
    <b v="0"/>
    <s v="food/food trucks"/>
    <x v="0"/>
    <x v="0"/>
  </r>
  <r>
    <x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s v="film &amp; video/documentary"/>
    <x v="4"/>
    <x v="4"/>
  </r>
  <r>
    <x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b v="0"/>
    <b v="1"/>
    <s v="theater/plays"/>
    <x v="3"/>
    <x v="3"/>
  </r>
  <r>
    <x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b v="0"/>
    <b v="1"/>
    <s v="games/video games"/>
    <x v="6"/>
    <x v="11"/>
  </r>
  <r>
    <x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s v="publishing/nonfiction"/>
    <x v="5"/>
    <x v="9"/>
  </r>
  <r>
    <x v="813"/>
    <s v="Buckley Group"/>
    <s v="Diverse high-level attitude"/>
    <n v="3200"/>
    <n v="7661"/>
    <n v="239"/>
    <x v="1"/>
    <n v="68"/>
    <n v="112.66"/>
    <x v="1"/>
    <s v="USD"/>
    <n v="1346043600"/>
    <n v="1346907600"/>
    <b v="0"/>
    <b v="0"/>
    <s v="games/video games"/>
    <x v="6"/>
    <x v="11"/>
  </r>
  <r>
    <x v="814"/>
    <s v="Vincent PLC"/>
    <s v="Visionary 24hour analyzer"/>
    <n v="3200"/>
    <n v="2950"/>
    <n v="92"/>
    <x v="0"/>
    <n v="36"/>
    <n v="81.94"/>
    <x v="3"/>
    <s v="DKK"/>
    <n v="1464325200"/>
    <n v="1464498000"/>
    <b v="0"/>
    <b v="1"/>
    <s v="music/rock"/>
    <x v="1"/>
    <x v="1"/>
  </r>
  <r>
    <x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b v="0"/>
    <b v="0"/>
    <s v="music/rock"/>
    <x v="1"/>
    <x v="1"/>
  </r>
  <r>
    <x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b v="1"/>
    <b v="1"/>
    <s v="theater/plays"/>
    <x v="3"/>
    <x v="3"/>
  </r>
  <r>
    <x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b v="0"/>
    <b v="1"/>
    <s v="publishing/nonfiction"/>
    <x v="5"/>
    <x v="9"/>
  </r>
  <r>
    <x v="818"/>
    <s v="Martinez LLC"/>
    <s v="Automated local secured line"/>
    <n v="700"/>
    <n v="7664"/>
    <n v="1095"/>
    <x v="1"/>
    <n v="69"/>
    <n v="111.07"/>
    <x v="1"/>
    <s v="USD"/>
    <n v="1548050400"/>
    <n v="1549173600"/>
    <b v="0"/>
    <b v="1"/>
    <s v="theater/plays"/>
    <x v="3"/>
    <x v="3"/>
  </r>
  <r>
    <x v="819"/>
    <s v="Buck-Khan"/>
    <s v="Integrated bandwidth-monitored alliance"/>
    <n v="8900"/>
    <n v="4509"/>
    <n v="51"/>
    <x v="0"/>
    <n v="47"/>
    <n v="95.94"/>
    <x v="1"/>
    <s v="USD"/>
    <n v="1353736800"/>
    <n v="1355032800"/>
    <b v="1"/>
    <b v="0"/>
    <s v="games/video games"/>
    <x v="6"/>
    <x v="11"/>
  </r>
  <r>
    <x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b v="0"/>
    <b v="1"/>
    <s v="music/rock"/>
    <x v="1"/>
    <x v="1"/>
  </r>
  <r>
    <x v="821"/>
    <s v="Alvarez-Andrews"/>
    <s v="Extended impactful secured line"/>
    <n v="4900"/>
    <n v="14273"/>
    <n v="291"/>
    <x v="1"/>
    <n v="210"/>
    <n v="67.97"/>
    <x v="1"/>
    <s v="USD"/>
    <n v="1488261600"/>
    <n v="1489381200"/>
    <b v="0"/>
    <b v="0"/>
    <s v="film &amp; video/documentary"/>
    <x v="4"/>
    <x v="4"/>
  </r>
  <r>
    <x v="822"/>
    <s v="Stewart and Sons"/>
    <s v="Distributed optimizing protocol"/>
    <n v="54000"/>
    <n v="188982"/>
    <n v="350"/>
    <x v="1"/>
    <n v="2100"/>
    <n v="89.99"/>
    <x v="1"/>
    <s v="USD"/>
    <n v="1393567200"/>
    <n v="1395032400"/>
    <b v="0"/>
    <b v="0"/>
    <s v="music/rock"/>
    <x v="1"/>
    <x v="1"/>
  </r>
  <r>
    <x v="823"/>
    <s v="Dyer Inc"/>
    <s v="Secured well-modulated system engine"/>
    <n v="4100"/>
    <n v="14640"/>
    <n v="357"/>
    <x v="1"/>
    <n v="252"/>
    <n v="58.1"/>
    <x v="1"/>
    <s v="USD"/>
    <n v="1410325200"/>
    <n v="1412485200"/>
    <b v="1"/>
    <b v="1"/>
    <s v="music/rock"/>
    <x v="1"/>
    <x v="1"/>
  </r>
  <r>
    <x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b v="0"/>
    <b v="1"/>
    <s v="publishing/nonfiction"/>
    <x v="5"/>
    <x v="9"/>
  </r>
  <r>
    <x v="825"/>
    <s v="Solomon PLC"/>
    <s v="Open-architected 24/7 infrastructure"/>
    <n v="3600"/>
    <n v="13950"/>
    <n v="388"/>
    <x v="1"/>
    <n v="157"/>
    <n v="88.85"/>
    <x v="4"/>
    <s v="GBP"/>
    <n v="1500958800"/>
    <n v="1501995600"/>
    <b v="0"/>
    <b v="0"/>
    <s v="film &amp; video/shorts"/>
    <x v="4"/>
    <x v="12"/>
  </r>
  <r>
    <x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b v="0"/>
    <b v="1"/>
    <s v="theater/plays"/>
    <x v="3"/>
    <x v="3"/>
  </r>
  <r>
    <x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b v="0"/>
    <b v="1"/>
    <s v="film &amp; video/drama"/>
    <x v="4"/>
    <x v="6"/>
  </r>
  <r>
    <x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x v="829"/>
    <s v="Baker-Higgins"/>
    <s v="Vision-oriented scalable portal"/>
    <n v="9600"/>
    <n v="4929"/>
    <n v="51"/>
    <x v="0"/>
    <n v="154"/>
    <n v="32.01"/>
    <x v="1"/>
    <s v="USD"/>
    <n v="1433826000"/>
    <n v="1435122000"/>
    <b v="0"/>
    <b v="0"/>
    <s v="theater/plays"/>
    <x v="3"/>
    <x v="3"/>
  </r>
  <r>
    <x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b v="0"/>
    <b v="0"/>
    <s v="theater/plays"/>
    <x v="3"/>
    <x v="3"/>
  </r>
  <r>
    <x v="831"/>
    <s v="Ward PLC"/>
    <s v="Front-line bottom-line Graphic Interface"/>
    <n v="97100"/>
    <n v="105817"/>
    <n v="109"/>
    <x v="1"/>
    <n v="4233"/>
    <n v="25"/>
    <x v="1"/>
    <s v="USD"/>
    <n v="1332738000"/>
    <n v="1335675600"/>
    <b v="0"/>
    <b v="0"/>
    <s v="photography/photography books"/>
    <x v="7"/>
    <x v="14"/>
  </r>
  <r>
    <x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b v="1"/>
    <b v="0"/>
    <s v="publishing/translations"/>
    <x v="5"/>
    <x v="18"/>
  </r>
  <r>
    <x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b v="0"/>
    <b v="0"/>
    <s v="publishing/translations"/>
    <x v="5"/>
    <x v="18"/>
  </r>
  <r>
    <x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b v="0"/>
    <b v="0"/>
    <s v="theater/plays"/>
    <x v="3"/>
    <x v="3"/>
  </r>
  <r>
    <x v="835"/>
    <s v="Hodges, Smith and Kelly"/>
    <s v="Future-proofed 24hour model"/>
    <n v="86200"/>
    <n v="77355"/>
    <n v="90"/>
    <x v="0"/>
    <n v="1758"/>
    <n v="44"/>
    <x v="1"/>
    <s v="USD"/>
    <n v="1425103200"/>
    <n v="1425621600"/>
    <b v="0"/>
    <b v="0"/>
    <s v="technology/web"/>
    <x v="2"/>
    <x v="2"/>
  </r>
  <r>
    <x v="836"/>
    <s v="Macias Inc"/>
    <s v="Optimized didactic intranet"/>
    <n v="8100"/>
    <n v="6086"/>
    <n v="75"/>
    <x v="0"/>
    <n v="94"/>
    <n v="64.739999999999995"/>
    <x v="1"/>
    <s v="USD"/>
    <n v="1265349600"/>
    <n v="1266300000"/>
    <b v="0"/>
    <b v="0"/>
    <s v="music/indie rock"/>
    <x v="1"/>
    <x v="7"/>
  </r>
  <r>
    <x v="837"/>
    <s v="Cook-Ortiz"/>
    <s v="Right-sized dedicated standardization"/>
    <n v="17700"/>
    <n v="150960"/>
    <n v="853"/>
    <x v="1"/>
    <n v="1797"/>
    <n v="84.01"/>
    <x v="1"/>
    <s v="USD"/>
    <n v="1301202000"/>
    <n v="1305867600"/>
    <b v="0"/>
    <b v="0"/>
    <s v="music/jazz"/>
    <x v="1"/>
    <x v="17"/>
  </r>
  <r>
    <x v="838"/>
    <s v="Jordan-Fischer"/>
    <s v="Vision-oriented high-level extranet"/>
    <n v="6400"/>
    <n v="8890"/>
    <n v="139"/>
    <x v="1"/>
    <n v="261"/>
    <n v="34.06"/>
    <x v="1"/>
    <s v="USD"/>
    <n v="1538024400"/>
    <n v="1538802000"/>
    <b v="0"/>
    <b v="0"/>
    <s v="theater/plays"/>
    <x v="3"/>
    <x v="3"/>
  </r>
  <r>
    <x v="839"/>
    <s v="Pierce-Ramirez"/>
    <s v="Organized scalable initiative"/>
    <n v="7700"/>
    <n v="14644"/>
    <n v="190"/>
    <x v="1"/>
    <n v="157"/>
    <n v="93.27"/>
    <x v="1"/>
    <s v="USD"/>
    <n v="1395032400"/>
    <n v="1398920400"/>
    <b v="0"/>
    <b v="1"/>
    <s v="film &amp; video/documentary"/>
    <x v="4"/>
    <x v="4"/>
  </r>
  <r>
    <x v="840"/>
    <s v="Howell and Sons"/>
    <s v="Enhanced regional moderator"/>
    <n v="116300"/>
    <n v="116583"/>
    <n v="100"/>
    <x v="1"/>
    <n v="3533"/>
    <n v="33"/>
    <x v="1"/>
    <s v="USD"/>
    <n v="1405486800"/>
    <n v="1405659600"/>
    <b v="0"/>
    <b v="1"/>
    <s v="theater/plays"/>
    <x v="3"/>
    <x v="3"/>
  </r>
  <r>
    <x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b v="0"/>
    <b v="0"/>
    <s v="technology/web"/>
    <x v="2"/>
    <x v="2"/>
  </r>
  <r>
    <x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b v="0"/>
    <b v="0"/>
    <s v="technology/wearables"/>
    <x v="2"/>
    <x v="8"/>
  </r>
  <r>
    <x v="843"/>
    <s v="Porter-Hicks"/>
    <s v="De-engineered next generation parallelism"/>
    <n v="8800"/>
    <n v="2703"/>
    <n v="31"/>
    <x v="0"/>
    <n v="33"/>
    <n v="81.91"/>
    <x v="1"/>
    <s v="USD"/>
    <n v="1535259600"/>
    <n v="1535778000"/>
    <b v="0"/>
    <b v="0"/>
    <s v="photography/photography books"/>
    <x v="7"/>
    <x v="14"/>
  </r>
  <r>
    <x v="844"/>
    <s v="Rodriguez-Hansen"/>
    <s v="Intuitive cohesive groupware"/>
    <n v="8800"/>
    <n v="8747"/>
    <n v="99"/>
    <x v="3"/>
    <n v="94"/>
    <n v="93.05"/>
    <x v="1"/>
    <s v="USD"/>
    <n v="1327212000"/>
    <n v="1327471200"/>
    <b v="0"/>
    <b v="0"/>
    <s v="film &amp; video/documentary"/>
    <x v="4"/>
    <x v="4"/>
  </r>
  <r>
    <x v="845"/>
    <s v="Williams LLC"/>
    <s v="Up-sized high-level access"/>
    <n v="69900"/>
    <n v="138087"/>
    <n v="198"/>
    <x v="1"/>
    <n v="1354"/>
    <n v="101.98"/>
    <x v="4"/>
    <s v="GBP"/>
    <n v="1526360400"/>
    <n v="1529557200"/>
    <b v="0"/>
    <b v="0"/>
    <s v="technology/web"/>
    <x v="2"/>
    <x v="2"/>
  </r>
  <r>
    <x v="846"/>
    <s v="Cooper, Stanley and Bryant"/>
    <s v="Phased empowering success"/>
    <n v="1000"/>
    <n v="5085"/>
    <n v="509"/>
    <x v="1"/>
    <n v="48"/>
    <n v="105.94"/>
    <x v="1"/>
    <s v="USD"/>
    <n v="1532149200"/>
    <n v="1535259600"/>
    <b v="1"/>
    <b v="1"/>
    <s v="technology/web"/>
    <x v="2"/>
    <x v="2"/>
  </r>
  <r>
    <x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b v="0"/>
    <b v="0"/>
    <s v="food/food trucks"/>
    <x v="0"/>
    <x v="0"/>
  </r>
  <r>
    <x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b v="0"/>
    <b v="0"/>
    <s v="film &amp; video/drama"/>
    <x v="4"/>
    <x v="6"/>
  </r>
  <r>
    <x v="849"/>
    <s v="Jones-Ryan"/>
    <s v="Vision-oriented uniform instruction set"/>
    <n v="6700"/>
    <n v="8917"/>
    <n v="133"/>
    <x v="1"/>
    <n v="307"/>
    <n v="29.05"/>
    <x v="1"/>
    <s v="USD"/>
    <n v="1328767200"/>
    <n v="1329026400"/>
    <b v="0"/>
    <b v="1"/>
    <s v="music/indie rock"/>
    <x v="1"/>
    <x v="7"/>
  </r>
  <r>
    <x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x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b v="0"/>
    <b v="0"/>
    <s v="music/electric music"/>
    <x v="1"/>
    <x v="5"/>
  </r>
  <r>
    <x v="852"/>
    <s v="Brady Ltd"/>
    <s v="Open-source reciprocal standardization"/>
    <n v="4900"/>
    <n v="2505"/>
    <n v="51"/>
    <x v="0"/>
    <n v="31"/>
    <n v="80.81"/>
    <x v="1"/>
    <s v="USD"/>
    <n v="1310792400"/>
    <n v="1311656400"/>
    <b v="0"/>
    <b v="1"/>
    <s v="games/video games"/>
    <x v="6"/>
    <x v="11"/>
  </r>
  <r>
    <x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b v="0"/>
    <b v="1"/>
    <s v="music/indie rock"/>
    <x v="1"/>
    <x v="7"/>
  </r>
  <r>
    <x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b v="0"/>
    <b v="0"/>
    <s v="publishing/fiction"/>
    <x v="5"/>
    <x v="13"/>
  </r>
  <r>
    <x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s v="theater/plays"/>
    <x v="3"/>
    <x v="3"/>
  </r>
  <r>
    <x v="856"/>
    <s v="Williams and Sons"/>
    <s v="Profound composite core"/>
    <n v="2400"/>
    <n v="8558"/>
    <n v="357"/>
    <x v="1"/>
    <n v="158"/>
    <n v="54.16"/>
    <x v="1"/>
    <s v="USD"/>
    <n v="1335243600"/>
    <n v="1336712400"/>
    <b v="0"/>
    <b v="0"/>
    <s v="food/food trucks"/>
    <x v="0"/>
    <x v="0"/>
  </r>
  <r>
    <x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b v="1"/>
    <b v="0"/>
    <s v="film &amp; video/shorts"/>
    <x v="4"/>
    <x v="12"/>
  </r>
  <r>
    <x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b v="1"/>
    <b v="0"/>
    <s v="food/food trucks"/>
    <x v="0"/>
    <x v="0"/>
  </r>
  <r>
    <x v="859"/>
    <s v="Martinez Ltd"/>
    <s v="Multi-layered upward-trending groupware"/>
    <n v="7300"/>
    <n v="2594"/>
    <n v="36"/>
    <x v="0"/>
    <n v="63"/>
    <n v="41.17"/>
    <x v="1"/>
    <s v="USD"/>
    <n v="1362117600"/>
    <n v="1363669200"/>
    <b v="0"/>
    <b v="1"/>
    <s v="theater/plays"/>
    <x v="3"/>
    <x v="3"/>
  </r>
  <r>
    <x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b v="0"/>
    <b v="1"/>
    <s v="technology/wearables"/>
    <x v="2"/>
    <x v="8"/>
  </r>
  <r>
    <x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b v="0"/>
    <b v="0"/>
    <s v="theater/plays"/>
    <x v="3"/>
    <x v="3"/>
  </r>
  <r>
    <x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b v="0"/>
    <b v="0"/>
    <s v="theater/plays"/>
    <x v="3"/>
    <x v="3"/>
  </r>
  <r>
    <x v="863"/>
    <s v="Davis-Johnson"/>
    <s v="Automated reciprocal protocol"/>
    <n v="1400"/>
    <n v="5415"/>
    <n v="387"/>
    <x v="1"/>
    <n v="217"/>
    <n v="24.95"/>
    <x v="1"/>
    <s v="USD"/>
    <n v="1434517200"/>
    <n v="1436504400"/>
    <b v="0"/>
    <b v="1"/>
    <s v="film &amp; video/television"/>
    <x v="4"/>
    <x v="19"/>
  </r>
  <r>
    <x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s v="film &amp; video/shorts"/>
    <x v="4"/>
    <x v="12"/>
  </r>
  <r>
    <x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b v="0"/>
    <b v="0"/>
    <s v="theater/plays"/>
    <x v="3"/>
    <x v="3"/>
  </r>
  <r>
    <x v="866"/>
    <s v="Jackson-Brown"/>
    <s v="Versatile 5thgeneration matrices"/>
    <n v="182800"/>
    <n v="79045"/>
    <n v="43"/>
    <x v="3"/>
    <n v="898"/>
    <n v="88.02"/>
    <x v="1"/>
    <s v="USD"/>
    <n v="1304830800"/>
    <n v="1304917200"/>
    <b v="0"/>
    <b v="0"/>
    <s v="photography/photography books"/>
    <x v="7"/>
    <x v="14"/>
  </r>
  <r>
    <x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s v="food/food trucks"/>
    <x v="0"/>
    <x v="0"/>
  </r>
  <r>
    <x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b v="0"/>
    <b v="0"/>
    <s v="theater/plays"/>
    <x v="3"/>
    <x v="3"/>
  </r>
  <r>
    <x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b v="0"/>
    <b v="0"/>
    <s v="film &amp; video/drama"/>
    <x v="4"/>
    <x v="6"/>
  </r>
  <r>
    <x v="870"/>
    <s v="Hansen-Austin"/>
    <s v="Adaptive demand-driven encryption"/>
    <n v="7700"/>
    <n v="6920"/>
    <n v="90"/>
    <x v="0"/>
    <n v="121"/>
    <n v="57.19"/>
    <x v="1"/>
    <s v="USD"/>
    <n v="1440392400"/>
    <n v="1442552400"/>
    <b v="0"/>
    <b v="0"/>
    <s v="theater/plays"/>
    <x v="3"/>
    <x v="3"/>
  </r>
  <r>
    <x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b v="0"/>
    <b v="1"/>
    <s v="theater/plays"/>
    <x v="3"/>
    <x v="3"/>
  </r>
  <r>
    <x v="872"/>
    <s v="Davis LLC"/>
    <s v="Compatible logistical paradigm"/>
    <n v="4700"/>
    <n v="7992"/>
    <n v="170"/>
    <x v="1"/>
    <n v="81"/>
    <n v="98.67"/>
    <x v="2"/>
    <s v="AUD"/>
    <n v="1535950800"/>
    <n v="1536382800"/>
    <b v="0"/>
    <b v="0"/>
    <s v="film &amp; video/science fiction"/>
    <x v="4"/>
    <x v="22"/>
  </r>
  <r>
    <x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b v="0"/>
    <b v="0"/>
    <s v="photography/photography books"/>
    <x v="7"/>
    <x v="14"/>
  </r>
  <r>
    <x v="874"/>
    <s v="Chung-Nguyen"/>
    <s v="Managed discrete parallelism"/>
    <n v="40200"/>
    <n v="139468"/>
    <n v="347"/>
    <x v="1"/>
    <n v="4358"/>
    <n v="32"/>
    <x v="1"/>
    <s v="USD"/>
    <n v="1271998800"/>
    <n v="1275282000"/>
    <b v="0"/>
    <b v="1"/>
    <s v="photography/photography books"/>
    <x v="7"/>
    <x v="14"/>
  </r>
  <r>
    <x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b v="0"/>
    <b v="0"/>
    <s v="music/rock"/>
    <x v="1"/>
    <x v="1"/>
  </r>
  <r>
    <x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b v="0"/>
    <b v="0"/>
    <s v="photography/photography books"/>
    <x v="7"/>
    <x v="14"/>
  </r>
  <r>
    <x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b v="0"/>
    <b v="0"/>
    <s v="food/food trucks"/>
    <x v="0"/>
    <x v="0"/>
  </r>
  <r>
    <x v="878"/>
    <s v="Lutz Group"/>
    <s v="Enterprise-wide foreground paradigm"/>
    <n v="2700"/>
    <n v="1012"/>
    <n v="37"/>
    <x v="0"/>
    <n v="12"/>
    <n v="84.33"/>
    <x v="6"/>
    <s v="EUR"/>
    <n v="1579068000"/>
    <n v="1581141600"/>
    <b v="0"/>
    <b v="0"/>
    <s v="music/metal"/>
    <x v="1"/>
    <x v="16"/>
  </r>
  <r>
    <x v="879"/>
    <s v="Ortiz Inc"/>
    <s v="Stand-alone incremental parallelism"/>
    <n v="1000"/>
    <n v="5438"/>
    <n v="544"/>
    <x v="1"/>
    <n v="53"/>
    <n v="102.6"/>
    <x v="1"/>
    <s v="USD"/>
    <n v="1487743200"/>
    <n v="1488520800"/>
    <b v="0"/>
    <b v="0"/>
    <s v="publishing/nonfiction"/>
    <x v="5"/>
    <x v="9"/>
  </r>
  <r>
    <x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b v="0"/>
    <b v="0"/>
    <s v="music/electric music"/>
    <x v="1"/>
    <x v="5"/>
  </r>
  <r>
    <x v="881"/>
    <s v="Charles Inc"/>
    <s v="Implemented object-oriented synergy"/>
    <n v="81300"/>
    <n v="31665"/>
    <n v="39"/>
    <x v="0"/>
    <n v="452"/>
    <n v="70.06"/>
    <x v="1"/>
    <s v="USD"/>
    <n v="1436418000"/>
    <n v="1438923600"/>
    <b v="0"/>
    <b v="1"/>
    <s v="theater/plays"/>
    <x v="3"/>
    <x v="3"/>
  </r>
  <r>
    <x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x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b v="0"/>
    <b v="0"/>
    <s v="film &amp; video/shorts"/>
    <x v="4"/>
    <x v="12"/>
  </r>
  <r>
    <x v="884"/>
    <s v="Strickland Group"/>
    <s v="Horizontal secondary interface"/>
    <n v="170800"/>
    <n v="109374"/>
    <n v="64"/>
    <x v="0"/>
    <n v="1886"/>
    <n v="57.99"/>
    <x v="1"/>
    <s v="USD"/>
    <n v="1399179600"/>
    <n v="1399352400"/>
    <b v="0"/>
    <b v="1"/>
    <s v="theater/plays"/>
    <x v="3"/>
    <x v="3"/>
  </r>
  <r>
    <x v="885"/>
    <s v="Lynch Ltd"/>
    <s v="Virtual analyzing collaboration"/>
    <n v="1800"/>
    <n v="2129"/>
    <n v="118"/>
    <x v="1"/>
    <n v="52"/>
    <n v="40.94"/>
    <x v="1"/>
    <s v="USD"/>
    <n v="1275800400"/>
    <n v="1279083600"/>
    <b v="0"/>
    <b v="0"/>
    <s v="theater/plays"/>
    <x v="3"/>
    <x v="3"/>
  </r>
  <r>
    <x v="886"/>
    <s v="Sanders LLC"/>
    <s v="Multi-tiered explicit focus group"/>
    <n v="150600"/>
    <n v="127745"/>
    <n v="85"/>
    <x v="0"/>
    <n v="1825"/>
    <n v="70"/>
    <x v="1"/>
    <s v="USD"/>
    <n v="1282798800"/>
    <n v="1284354000"/>
    <b v="0"/>
    <b v="0"/>
    <s v="music/indie rock"/>
    <x v="1"/>
    <x v="7"/>
  </r>
  <r>
    <x v="887"/>
    <s v="Cooper LLC"/>
    <s v="Multi-layered systematic knowledgebase"/>
    <n v="7800"/>
    <n v="2289"/>
    <n v="29"/>
    <x v="0"/>
    <n v="31"/>
    <n v="73.84"/>
    <x v="1"/>
    <s v="USD"/>
    <n v="1437109200"/>
    <n v="1441170000"/>
    <b v="0"/>
    <b v="1"/>
    <s v="theater/plays"/>
    <x v="3"/>
    <x v="3"/>
  </r>
  <r>
    <x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b v="0"/>
    <b v="0"/>
    <s v="theater/plays"/>
    <x v="3"/>
    <x v="3"/>
  </r>
  <r>
    <x v="889"/>
    <s v="Santos Group"/>
    <s v="Secured dynamic capacity"/>
    <n v="5600"/>
    <n v="9508"/>
    <n v="170"/>
    <x v="1"/>
    <n v="122"/>
    <n v="77.930000000000007"/>
    <x v="1"/>
    <s v="USD"/>
    <n v="1394600400"/>
    <n v="1395205200"/>
    <b v="0"/>
    <b v="1"/>
    <s v="music/electric music"/>
    <x v="1"/>
    <x v="5"/>
  </r>
  <r>
    <x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b v="0"/>
    <b v="0"/>
    <s v="music/indie rock"/>
    <x v="1"/>
    <x v="7"/>
  </r>
  <r>
    <x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b v="0"/>
    <b v="0"/>
    <s v="film &amp; video/documentary"/>
    <x v="4"/>
    <x v="4"/>
  </r>
  <r>
    <x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b v="0"/>
    <b v="0"/>
    <s v="publishing/translations"/>
    <x v="5"/>
    <x v="18"/>
  </r>
  <r>
    <x v="893"/>
    <s v="Collins-Martinez"/>
    <s v="Progressive grid-enabled website"/>
    <n v="8400"/>
    <n v="10770"/>
    <n v="128"/>
    <x v="1"/>
    <n v="199"/>
    <n v="54.12"/>
    <x v="6"/>
    <s v="EUR"/>
    <n v="1434344400"/>
    <n v="1434690000"/>
    <b v="0"/>
    <b v="1"/>
    <s v="film &amp; video/documentary"/>
    <x v="4"/>
    <x v="4"/>
  </r>
  <r>
    <x v="894"/>
    <s v="Barrett Inc"/>
    <s v="Organic cohesive neural-net"/>
    <n v="1700"/>
    <n v="3208"/>
    <n v="189"/>
    <x v="1"/>
    <n v="56"/>
    <n v="57.29"/>
    <x v="4"/>
    <s v="GBP"/>
    <n v="1373518800"/>
    <n v="1376110800"/>
    <b v="0"/>
    <b v="1"/>
    <s v="film &amp; video/television"/>
    <x v="4"/>
    <x v="19"/>
  </r>
  <r>
    <x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b v="0"/>
    <b v="0"/>
    <s v="theater/plays"/>
    <x v="3"/>
    <x v="3"/>
  </r>
  <r>
    <x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b v="0"/>
    <b v="1"/>
    <s v="food/food trucks"/>
    <x v="0"/>
    <x v="0"/>
  </r>
  <r>
    <x v="897"/>
    <s v="Berry-Cannon"/>
    <s v="Organized discrete encoding"/>
    <n v="8800"/>
    <n v="2437"/>
    <n v="28"/>
    <x v="0"/>
    <n v="27"/>
    <n v="90.26"/>
    <x v="1"/>
    <s v="USD"/>
    <n v="1556427600"/>
    <n v="1556600400"/>
    <b v="0"/>
    <b v="0"/>
    <s v="theater/plays"/>
    <x v="3"/>
    <x v="3"/>
  </r>
  <r>
    <x v="898"/>
    <s v="Davis-Gonzalez"/>
    <s v="Balanced regional flexibility"/>
    <n v="179100"/>
    <n v="93991"/>
    <n v="52"/>
    <x v="0"/>
    <n v="1221"/>
    <n v="76.98"/>
    <x v="1"/>
    <s v="USD"/>
    <n v="1576476000"/>
    <n v="1576994400"/>
    <b v="0"/>
    <b v="0"/>
    <s v="film &amp; video/documentary"/>
    <x v="4"/>
    <x v="4"/>
  </r>
  <r>
    <x v="899"/>
    <s v="Best-Young"/>
    <s v="Implemented multimedia time-frame"/>
    <n v="3100"/>
    <n v="12620"/>
    <n v="407"/>
    <x v="1"/>
    <n v="123"/>
    <n v="102.6"/>
    <x v="5"/>
    <s v="CHF"/>
    <n v="1381122000"/>
    <n v="1382677200"/>
    <b v="0"/>
    <b v="0"/>
    <s v="music/jazz"/>
    <x v="1"/>
    <x v="17"/>
  </r>
  <r>
    <x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x v="901"/>
    <s v="Hogan Group"/>
    <s v="Versatile bottom-line definition"/>
    <n v="5600"/>
    <n v="8746"/>
    <n v="156"/>
    <x v="1"/>
    <n v="159"/>
    <n v="55.01"/>
    <x v="1"/>
    <s v="USD"/>
    <n v="1531803600"/>
    <n v="1534654800"/>
    <b v="0"/>
    <b v="1"/>
    <s v="music/rock"/>
    <x v="1"/>
    <x v="1"/>
  </r>
  <r>
    <x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b v="0"/>
    <b v="0"/>
    <s v="technology/web"/>
    <x v="2"/>
    <x v="2"/>
  </r>
  <r>
    <x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b v="0"/>
    <b v="1"/>
    <s v="publishing/nonfiction"/>
    <x v="5"/>
    <x v="9"/>
  </r>
  <r>
    <x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b v="0"/>
    <b v="0"/>
    <s v="publishing/radio &amp; podcasts"/>
    <x v="5"/>
    <x v="15"/>
  </r>
  <r>
    <x v="905"/>
    <s v="Haynes PLC"/>
    <s v="Re-engineered clear-thinking project"/>
    <n v="7900"/>
    <n v="12955"/>
    <n v="164"/>
    <x v="1"/>
    <n v="236"/>
    <n v="54.89"/>
    <x v="1"/>
    <s v="USD"/>
    <n v="1379566800"/>
    <n v="1379826000"/>
    <b v="0"/>
    <b v="0"/>
    <s v="theater/plays"/>
    <x v="3"/>
    <x v="3"/>
  </r>
  <r>
    <x v="906"/>
    <s v="Hayes Group"/>
    <s v="Implemented even-keeled standardization"/>
    <n v="5500"/>
    <n v="8964"/>
    <n v="163"/>
    <x v="1"/>
    <n v="191"/>
    <n v="46.93"/>
    <x v="1"/>
    <s v="USD"/>
    <n v="1494651600"/>
    <n v="1497762000"/>
    <b v="1"/>
    <b v="1"/>
    <s v="film &amp; video/documentary"/>
    <x v="4"/>
    <x v="4"/>
  </r>
  <r>
    <x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b v="0"/>
    <b v="0"/>
    <s v="theater/plays"/>
    <x v="3"/>
    <x v="3"/>
  </r>
  <r>
    <x v="908"/>
    <s v="Bryant-Pope"/>
    <s v="Networked intangible help-desk"/>
    <n v="38200"/>
    <n v="121950"/>
    <n v="319"/>
    <x v="1"/>
    <n v="3934"/>
    <n v="31"/>
    <x v="1"/>
    <s v="USD"/>
    <n v="1335934800"/>
    <n v="1336885200"/>
    <b v="0"/>
    <b v="0"/>
    <s v="games/video games"/>
    <x v="6"/>
    <x v="11"/>
  </r>
  <r>
    <x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b v="0"/>
    <b v="1"/>
    <s v="theater/plays"/>
    <x v="3"/>
    <x v="3"/>
  </r>
  <r>
    <x v="910"/>
    <s v="King-Morris"/>
    <s v="Proactive incremental architecture"/>
    <n v="154500"/>
    <n v="30215"/>
    <n v="20"/>
    <x v="3"/>
    <n v="296"/>
    <n v="102.08"/>
    <x v="1"/>
    <s v="USD"/>
    <n v="1421906400"/>
    <n v="1421992800"/>
    <b v="0"/>
    <b v="0"/>
    <s v="theater/plays"/>
    <x v="3"/>
    <x v="3"/>
  </r>
  <r>
    <x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b v="1"/>
    <b v="0"/>
    <s v="technology/web"/>
    <x v="2"/>
    <x v="2"/>
  </r>
  <r>
    <x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x v="913"/>
    <s v="Rivera-Pearson"/>
    <s v="Re-engineered asymmetric challenge"/>
    <n v="70200"/>
    <n v="35536"/>
    <n v="51"/>
    <x v="0"/>
    <n v="523"/>
    <n v="67.95"/>
    <x v="2"/>
    <s v="AUD"/>
    <n v="1557637200"/>
    <n v="1558760400"/>
    <b v="0"/>
    <b v="0"/>
    <s v="film &amp; video/drama"/>
    <x v="4"/>
    <x v="6"/>
  </r>
  <r>
    <x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b v="0"/>
    <b v="0"/>
    <s v="theater/plays"/>
    <x v="3"/>
    <x v="3"/>
  </r>
  <r>
    <x v="915"/>
    <s v="Riggs Group"/>
    <s v="Configurable upward-trending solution"/>
    <n v="125900"/>
    <n v="195936"/>
    <n v="156"/>
    <x v="1"/>
    <n v="1866"/>
    <n v="105"/>
    <x v="4"/>
    <s v="GBP"/>
    <n v="1503982800"/>
    <n v="1504760400"/>
    <b v="0"/>
    <b v="0"/>
    <s v="film &amp; video/television"/>
    <x v="4"/>
    <x v="19"/>
  </r>
  <r>
    <x v="916"/>
    <s v="Clements Ltd"/>
    <s v="Persistent bandwidth-monitored framework"/>
    <n v="3700"/>
    <n v="1343"/>
    <n v="36"/>
    <x v="0"/>
    <n v="52"/>
    <n v="25.83"/>
    <x v="1"/>
    <s v="USD"/>
    <n v="1418882400"/>
    <n v="1419660000"/>
    <b v="0"/>
    <b v="0"/>
    <s v="photography/photography books"/>
    <x v="7"/>
    <x v="14"/>
  </r>
  <r>
    <x v="917"/>
    <s v="Cooper Inc"/>
    <s v="Polarized discrete product"/>
    <n v="3600"/>
    <n v="2097"/>
    <n v="58"/>
    <x v="2"/>
    <n v="27"/>
    <n v="77.67"/>
    <x v="4"/>
    <s v="GBP"/>
    <n v="1309237200"/>
    <n v="1311310800"/>
    <b v="0"/>
    <b v="1"/>
    <s v="film &amp; video/shorts"/>
    <x v="4"/>
    <x v="12"/>
  </r>
  <r>
    <x v="918"/>
    <s v="Jones-Gonzalez"/>
    <s v="Seamless dynamic website"/>
    <n v="3800"/>
    <n v="9021"/>
    <n v="237"/>
    <x v="1"/>
    <n v="156"/>
    <n v="57.83"/>
    <x v="5"/>
    <s v="CHF"/>
    <n v="1343365200"/>
    <n v="1344315600"/>
    <b v="0"/>
    <b v="0"/>
    <s v="publishing/radio &amp; podcasts"/>
    <x v="5"/>
    <x v="15"/>
  </r>
  <r>
    <x v="919"/>
    <s v="Fox Ltd"/>
    <s v="Extended multimedia firmware"/>
    <n v="35600"/>
    <n v="20915"/>
    <n v="59"/>
    <x v="0"/>
    <n v="225"/>
    <n v="92.96"/>
    <x v="2"/>
    <s v="AUD"/>
    <n v="1507957200"/>
    <n v="1510725600"/>
    <b v="0"/>
    <b v="1"/>
    <s v="theater/plays"/>
    <x v="3"/>
    <x v="3"/>
  </r>
  <r>
    <x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b v="1"/>
    <b v="0"/>
    <s v="film &amp; video/animation"/>
    <x v="4"/>
    <x v="10"/>
  </r>
  <r>
    <x v="921"/>
    <s v="Stevenson PLC"/>
    <s v="Profound directional knowledge user"/>
    <n v="160400"/>
    <n v="1210"/>
    <n v="1"/>
    <x v="0"/>
    <n v="38"/>
    <n v="31.84"/>
    <x v="1"/>
    <s v="USD"/>
    <n v="1329026400"/>
    <n v="1330236000"/>
    <b v="0"/>
    <b v="0"/>
    <s v="technology/web"/>
    <x v="2"/>
    <x v="2"/>
  </r>
  <r>
    <x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s v="music/world music"/>
    <x v="1"/>
    <x v="21"/>
  </r>
  <r>
    <x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s v="theater/plays"/>
    <x v="3"/>
    <x v="3"/>
  </r>
  <r>
    <x v="924"/>
    <s v="Butler-Barr"/>
    <s v="User-friendly next generation core"/>
    <n v="39400"/>
    <n v="192292"/>
    <n v="488"/>
    <x v="1"/>
    <n v="2289"/>
    <n v="84.01"/>
    <x v="6"/>
    <s v="EUR"/>
    <n v="1572498000"/>
    <n v="1573452000"/>
    <b v="0"/>
    <b v="0"/>
    <s v="theater/plays"/>
    <x v="3"/>
    <x v="3"/>
  </r>
  <r>
    <x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b v="0"/>
    <b v="0"/>
    <s v="theater/plays"/>
    <x v="3"/>
    <x v="3"/>
  </r>
  <r>
    <x v="926"/>
    <s v="Brown-Oliver"/>
    <s v="Synchronized cohesive encoding"/>
    <n v="8700"/>
    <n v="1577"/>
    <n v="18"/>
    <x v="0"/>
    <n v="15"/>
    <n v="105.13"/>
    <x v="1"/>
    <s v="USD"/>
    <n v="1463029200"/>
    <n v="1463374800"/>
    <b v="0"/>
    <b v="0"/>
    <s v="food/food trucks"/>
    <x v="0"/>
    <x v="0"/>
  </r>
  <r>
    <x v="927"/>
    <s v="Davis-Gardner"/>
    <s v="Synergistic dynamic utilization"/>
    <n v="7200"/>
    <n v="3301"/>
    <n v="46"/>
    <x v="0"/>
    <n v="37"/>
    <n v="89.22"/>
    <x v="1"/>
    <s v="USD"/>
    <n v="1342069200"/>
    <n v="1344574800"/>
    <b v="0"/>
    <b v="0"/>
    <s v="theater/plays"/>
    <x v="3"/>
    <x v="3"/>
  </r>
  <r>
    <x v="928"/>
    <s v="Dawson Group"/>
    <s v="Triple-buffered bi-directional model"/>
    <n v="167400"/>
    <n v="196386"/>
    <n v="117"/>
    <x v="1"/>
    <n v="3777"/>
    <n v="52"/>
    <x v="6"/>
    <s v="EUR"/>
    <n v="1388296800"/>
    <n v="1389074400"/>
    <b v="0"/>
    <b v="0"/>
    <s v="technology/web"/>
    <x v="2"/>
    <x v="2"/>
  </r>
  <r>
    <x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b v="0"/>
    <b v="0"/>
    <s v="theater/plays"/>
    <x v="3"/>
    <x v="3"/>
  </r>
  <r>
    <x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b v="0"/>
    <b v="1"/>
    <s v="theater/plays"/>
    <x v="3"/>
    <x v="3"/>
  </r>
  <r>
    <x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b v="0"/>
    <b v="1"/>
    <s v="theater/plays"/>
    <x v="3"/>
    <x v="3"/>
  </r>
  <r>
    <x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b v="0"/>
    <b v="0"/>
    <s v="music/rock"/>
    <x v="1"/>
    <x v="1"/>
  </r>
  <r>
    <x v="933"/>
    <s v="Espinoza Group"/>
    <s v="Implemented tangible support"/>
    <n v="73000"/>
    <n v="175015"/>
    <n v="240"/>
    <x v="1"/>
    <n v="1902"/>
    <n v="92.02"/>
    <x v="1"/>
    <s v="USD"/>
    <n v="1365397200"/>
    <n v="1366520400"/>
    <b v="0"/>
    <b v="0"/>
    <s v="theater/plays"/>
    <x v="3"/>
    <x v="3"/>
  </r>
  <r>
    <x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b v="0"/>
    <b v="0"/>
    <s v="theater/plays"/>
    <x v="3"/>
    <x v="3"/>
  </r>
  <r>
    <x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b v="0"/>
    <b v="0"/>
    <s v="theater/plays"/>
    <x v="3"/>
    <x v="3"/>
  </r>
  <r>
    <x v="936"/>
    <s v="Brown Ltd"/>
    <s v="Enhanced composite contingency"/>
    <n v="103200"/>
    <n v="1690"/>
    <n v="2"/>
    <x v="0"/>
    <n v="21"/>
    <n v="80.48"/>
    <x v="1"/>
    <s v="USD"/>
    <n v="1563771600"/>
    <n v="1564030800"/>
    <b v="1"/>
    <b v="0"/>
    <s v="theater/plays"/>
    <x v="3"/>
    <x v="3"/>
  </r>
  <r>
    <x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b v="0"/>
    <b v="0"/>
    <s v="film &amp; video/documentary"/>
    <x v="4"/>
    <x v="4"/>
  </r>
  <r>
    <x v="938"/>
    <s v="Allen Inc"/>
    <s v="Total dedicated benchmark"/>
    <n v="9200"/>
    <n v="10093"/>
    <n v="110"/>
    <x v="1"/>
    <n v="96"/>
    <n v="105.14"/>
    <x v="1"/>
    <s v="USD"/>
    <n v="1528779600"/>
    <n v="1531890000"/>
    <b v="0"/>
    <b v="1"/>
    <s v="publishing/fiction"/>
    <x v="5"/>
    <x v="13"/>
  </r>
  <r>
    <x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b v="0"/>
    <b v="1"/>
    <s v="games/video games"/>
    <x v="6"/>
    <x v="11"/>
  </r>
  <r>
    <x v="940"/>
    <s v="Wiggins Ltd"/>
    <s v="Upgradable analyzing core"/>
    <n v="9900"/>
    <n v="6161"/>
    <n v="62"/>
    <x v="2"/>
    <n v="66"/>
    <n v="93.35"/>
    <x v="0"/>
    <s v="CAD"/>
    <n v="1354341600"/>
    <n v="1356242400"/>
    <b v="0"/>
    <b v="0"/>
    <s v="technology/web"/>
    <x v="2"/>
    <x v="2"/>
  </r>
  <r>
    <x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b v="1"/>
    <b v="0"/>
    <s v="theater/plays"/>
    <x v="3"/>
    <x v="3"/>
  </r>
  <r>
    <x v="942"/>
    <s v="Allen Inc"/>
    <s v="Horizontal optimizing model"/>
    <n v="9600"/>
    <n v="6205"/>
    <n v="65"/>
    <x v="0"/>
    <n v="67"/>
    <n v="92.61"/>
    <x v="2"/>
    <s v="AUD"/>
    <n v="1295935200"/>
    <n v="1296194400"/>
    <b v="0"/>
    <b v="0"/>
    <s v="theater/plays"/>
    <x v="3"/>
    <x v="3"/>
  </r>
  <r>
    <x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b v="0"/>
    <b v="0"/>
    <s v="food/food trucks"/>
    <x v="0"/>
    <x v="0"/>
  </r>
  <r>
    <x v="944"/>
    <s v="Walter Inc"/>
    <s v="Streamlined 5thgeneration intranet"/>
    <n v="10000"/>
    <n v="8142"/>
    <n v="81"/>
    <x v="0"/>
    <n v="263"/>
    <n v="30.96"/>
    <x v="2"/>
    <s v="AUD"/>
    <n v="1486706400"/>
    <n v="1488348000"/>
    <b v="0"/>
    <b v="0"/>
    <s v="photography/photography books"/>
    <x v="7"/>
    <x v="14"/>
  </r>
  <r>
    <x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b v="1"/>
    <b v="0"/>
    <s v="photography/photography books"/>
    <x v="7"/>
    <x v="14"/>
  </r>
  <r>
    <x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b v="0"/>
    <b v="0"/>
    <s v="theater/plays"/>
    <x v="3"/>
    <x v="3"/>
  </r>
  <r>
    <x v="947"/>
    <s v="Smith-Powell"/>
    <s v="Upgradable clear-thinking hardware"/>
    <n v="3600"/>
    <n v="961"/>
    <n v="27"/>
    <x v="0"/>
    <n v="13"/>
    <n v="73.92"/>
    <x v="1"/>
    <s v="USD"/>
    <n v="1411707600"/>
    <n v="1412312400"/>
    <b v="0"/>
    <b v="0"/>
    <s v="theater/plays"/>
    <x v="3"/>
    <x v="3"/>
  </r>
  <r>
    <x v="948"/>
    <s v="Smith-Hill"/>
    <s v="Integrated holistic paradigm"/>
    <n v="9400"/>
    <n v="5918"/>
    <n v="63"/>
    <x v="3"/>
    <n v="160"/>
    <n v="36.99"/>
    <x v="1"/>
    <s v="USD"/>
    <n v="1418364000"/>
    <n v="1419228000"/>
    <b v="1"/>
    <b v="1"/>
    <s v="film &amp; video/documentary"/>
    <x v="4"/>
    <x v="4"/>
  </r>
  <r>
    <x v="949"/>
    <s v="Wright LLC"/>
    <s v="Seamless clear-thinking conglomeration"/>
    <n v="5900"/>
    <n v="9520"/>
    <n v="161"/>
    <x v="1"/>
    <n v="203"/>
    <n v="46.9"/>
    <x v="1"/>
    <s v="USD"/>
    <n v="1429333200"/>
    <n v="1430974800"/>
    <b v="0"/>
    <b v="0"/>
    <s v="technology/web"/>
    <x v="2"/>
    <x v="2"/>
  </r>
  <r>
    <x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x v="951"/>
    <s v="Peterson Ltd"/>
    <s v="Re-engineered 24hour matrix"/>
    <n v="14500"/>
    <n v="159056"/>
    <n v="1097"/>
    <x v="1"/>
    <n v="1559"/>
    <n v="102.02"/>
    <x v="1"/>
    <s v="USD"/>
    <n v="1482732000"/>
    <n v="1482818400"/>
    <b v="0"/>
    <b v="1"/>
    <s v="music/rock"/>
    <x v="1"/>
    <x v="1"/>
  </r>
  <r>
    <x v="952"/>
    <s v="Cummings-Hayes"/>
    <s v="Virtual multi-tasking core"/>
    <n v="145500"/>
    <n v="101987"/>
    <n v="70"/>
    <x v="3"/>
    <n v="2266"/>
    <n v="45.01"/>
    <x v="1"/>
    <s v="USD"/>
    <n v="1470718800"/>
    <n v="1471928400"/>
    <b v="0"/>
    <b v="0"/>
    <s v="film &amp; video/documentary"/>
    <x v="4"/>
    <x v="4"/>
  </r>
  <r>
    <x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x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b v="0"/>
    <b v="0"/>
    <s v="technology/web"/>
    <x v="2"/>
    <x v="2"/>
  </r>
  <r>
    <x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x v="956"/>
    <s v="Wood Inc"/>
    <s v="Re-engineered composite focus group"/>
    <n v="187600"/>
    <n v="35698"/>
    <n v="19"/>
    <x v="0"/>
    <n v="830"/>
    <n v="43.01"/>
    <x v="1"/>
    <s v="USD"/>
    <n v="1450764000"/>
    <n v="1451109600"/>
    <b v="0"/>
    <b v="0"/>
    <s v="film &amp; video/science fiction"/>
    <x v="4"/>
    <x v="22"/>
  </r>
  <r>
    <x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b v="0"/>
    <b v="0"/>
    <s v="theater/plays"/>
    <x v="3"/>
    <x v="3"/>
  </r>
  <r>
    <x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b v="0"/>
    <b v="0"/>
    <s v="film &amp; video/animation"/>
    <x v="4"/>
    <x v="10"/>
  </r>
  <r>
    <x v="959"/>
    <s v="Black-Graham"/>
    <s v="Operative hybrid utilization"/>
    <n v="145000"/>
    <n v="6631"/>
    <n v="5"/>
    <x v="0"/>
    <n v="130"/>
    <n v="51.01"/>
    <x v="1"/>
    <s v="USD"/>
    <n v="1277701200"/>
    <n v="1280120400"/>
    <b v="0"/>
    <b v="0"/>
    <s v="publishing/translations"/>
    <x v="5"/>
    <x v="18"/>
  </r>
  <r>
    <x v="960"/>
    <s v="Robbins Group"/>
    <s v="Function-based interactive matrix"/>
    <n v="5500"/>
    <n v="4678"/>
    <n v="85"/>
    <x v="0"/>
    <n v="55"/>
    <n v="85.05"/>
    <x v="1"/>
    <s v="USD"/>
    <n v="1454911200"/>
    <n v="1458104400"/>
    <b v="0"/>
    <b v="0"/>
    <s v="technology/web"/>
    <x v="2"/>
    <x v="2"/>
  </r>
  <r>
    <x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b v="0"/>
    <b v="0"/>
    <s v="publishing/translations"/>
    <x v="5"/>
    <x v="18"/>
  </r>
  <r>
    <x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b v="0"/>
    <b v="0"/>
    <s v="food/food trucks"/>
    <x v="0"/>
    <x v="0"/>
  </r>
  <r>
    <x v="963"/>
    <s v="Rodriguez-Robinson"/>
    <s v="Ergonomic methodical hub"/>
    <n v="5900"/>
    <n v="4997"/>
    <n v="85"/>
    <x v="0"/>
    <n v="114"/>
    <n v="43.83"/>
    <x v="6"/>
    <s v="EUR"/>
    <n v="1299304800"/>
    <n v="1299823200"/>
    <b v="0"/>
    <b v="1"/>
    <s v="photography/photography books"/>
    <x v="7"/>
    <x v="14"/>
  </r>
  <r>
    <x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b v="0"/>
    <b v="0"/>
    <s v="theater/plays"/>
    <x v="3"/>
    <x v="3"/>
  </r>
  <r>
    <x v="965"/>
    <s v="Nunez-King"/>
    <s v="Phased clear-thinking policy"/>
    <n v="2200"/>
    <n v="8501"/>
    <n v="386"/>
    <x v="1"/>
    <n v="207"/>
    <n v="41.07"/>
    <x v="4"/>
    <s v="GBP"/>
    <n v="1264399200"/>
    <n v="1267855200"/>
    <b v="0"/>
    <b v="0"/>
    <s v="music/rock"/>
    <x v="1"/>
    <x v="1"/>
  </r>
  <r>
    <x v="966"/>
    <s v="Davis and Sons"/>
    <s v="Seamless solution-oriented capacity"/>
    <n v="1700"/>
    <n v="13468"/>
    <n v="792"/>
    <x v="1"/>
    <n v="245"/>
    <n v="54.97"/>
    <x v="1"/>
    <s v="USD"/>
    <n v="1497502800"/>
    <n v="1497675600"/>
    <b v="0"/>
    <b v="0"/>
    <s v="theater/plays"/>
    <x v="3"/>
    <x v="3"/>
  </r>
  <r>
    <x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b v="0"/>
    <b v="0"/>
    <s v="music/world music"/>
    <x v="1"/>
    <x v="21"/>
  </r>
  <r>
    <x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b v="0"/>
    <b v="0"/>
    <s v="food/food trucks"/>
    <x v="0"/>
    <x v="0"/>
  </r>
  <r>
    <x v="969"/>
    <s v="Lopez-King"/>
    <s v="Multi-lateral radical solution"/>
    <n v="7900"/>
    <n v="8550"/>
    <n v="108"/>
    <x v="1"/>
    <n v="93"/>
    <n v="91.94"/>
    <x v="1"/>
    <s v="USD"/>
    <n v="1576994400"/>
    <n v="1577599200"/>
    <b v="0"/>
    <b v="0"/>
    <s v="theater/plays"/>
    <x v="3"/>
    <x v="3"/>
  </r>
  <r>
    <x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b v="0"/>
    <b v="0"/>
    <s v="theater/plays"/>
    <x v="3"/>
    <x v="3"/>
  </r>
  <r>
    <x v="971"/>
    <s v="Garner and Sons"/>
    <s v="Versatile neutral workforce"/>
    <n v="5100"/>
    <n v="1414"/>
    <n v="28"/>
    <x v="0"/>
    <n v="24"/>
    <n v="58.92"/>
    <x v="1"/>
    <s v="USD"/>
    <n v="1381208400"/>
    <n v="1381726800"/>
    <b v="0"/>
    <b v="0"/>
    <s v="film &amp; video/television"/>
    <x v="4"/>
    <x v="19"/>
  </r>
  <r>
    <x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b v="0"/>
    <b v="1"/>
    <s v="technology/web"/>
    <x v="2"/>
    <x v="2"/>
  </r>
  <r>
    <x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b v="0"/>
    <b v="1"/>
    <s v="theater/plays"/>
    <x v="3"/>
    <x v="3"/>
  </r>
  <r>
    <x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b v="0"/>
    <b v="0"/>
    <s v="music/indie rock"/>
    <x v="1"/>
    <x v="7"/>
  </r>
  <r>
    <x v="975"/>
    <s v="Ayala Group"/>
    <s v="Right-sized maximized migration"/>
    <n v="5400"/>
    <n v="8366"/>
    <n v="155"/>
    <x v="1"/>
    <n v="135"/>
    <n v="61.97"/>
    <x v="1"/>
    <s v="USD"/>
    <n v="1448776800"/>
    <n v="1452146400"/>
    <b v="0"/>
    <b v="1"/>
    <s v="theater/plays"/>
    <x v="3"/>
    <x v="3"/>
  </r>
  <r>
    <x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b v="0"/>
    <b v="1"/>
    <s v="theater/plays"/>
    <x v="3"/>
    <x v="3"/>
  </r>
  <r>
    <x v="977"/>
    <s v="Johnson Group"/>
    <s v="Vision-oriented interactive solution"/>
    <n v="7000"/>
    <n v="5177"/>
    <n v="74"/>
    <x v="0"/>
    <n v="67"/>
    <n v="77.27"/>
    <x v="1"/>
    <s v="USD"/>
    <n v="1517983200"/>
    <n v="1520748000"/>
    <b v="0"/>
    <b v="0"/>
    <s v="food/food trucks"/>
    <x v="0"/>
    <x v="0"/>
  </r>
  <r>
    <x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b v="0"/>
    <b v="0"/>
    <s v="games/video games"/>
    <x v="6"/>
    <x v="11"/>
  </r>
  <r>
    <x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b v="0"/>
    <b v="0"/>
    <s v="theater/plays"/>
    <x v="3"/>
    <x v="3"/>
  </r>
  <r>
    <x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b v="1"/>
    <b v="0"/>
    <s v="publishing/nonfiction"/>
    <x v="5"/>
    <x v="9"/>
  </r>
  <r>
    <x v="981"/>
    <s v="Diaz-Little"/>
    <s v="Grass-roots executive synergy"/>
    <n v="6700"/>
    <n v="11941"/>
    <n v="178"/>
    <x v="1"/>
    <n v="323"/>
    <n v="36.97"/>
    <x v="1"/>
    <s v="USD"/>
    <n v="1514181600"/>
    <n v="1517032800"/>
    <b v="0"/>
    <b v="0"/>
    <s v="technology/web"/>
    <x v="2"/>
    <x v="2"/>
  </r>
  <r>
    <x v="982"/>
    <s v="Freeman-French"/>
    <s v="Multi-layered optimal application"/>
    <n v="7200"/>
    <n v="6115"/>
    <n v="85"/>
    <x v="0"/>
    <n v="75"/>
    <n v="81.53"/>
    <x v="1"/>
    <s v="USD"/>
    <n v="1311051600"/>
    <n v="1311224400"/>
    <b v="0"/>
    <b v="1"/>
    <s v="film &amp; video/documentary"/>
    <x v="4"/>
    <x v="4"/>
  </r>
  <r>
    <x v="983"/>
    <s v="Beck-Weber"/>
    <s v="Business-focused full-range core"/>
    <n v="129100"/>
    <n v="188404"/>
    <n v="146"/>
    <x v="1"/>
    <n v="2326"/>
    <n v="81"/>
    <x v="1"/>
    <s v="USD"/>
    <n v="1564894800"/>
    <n v="1566190800"/>
    <b v="0"/>
    <b v="0"/>
    <s v="film &amp; video/documentary"/>
    <x v="4"/>
    <x v="4"/>
  </r>
  <r>
    <x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b v="0"/>
    <b v="0"/>
    <s v="theater/plays"/>
    <x v="3"/>
    <x v="3"/>
  </r>
  <r>
    <x v="985"/>
    <s v="Logan-Curtis"/>
    <s v="Enhanced optimal ability"/>
    <n v="170600"/>
    <n v="114523"/>
    <n v="67"/>
    <x v="0"/>
    <n v="4405"/>
    <n v="26"/>
    <x v="1"/>
    <s v="USD"/>
    <n v="1386309600"/>
    <n v="1388556000"/>
    <b v="0"/>
    <b v="1"/>
    <s v="music/rock"/>
    <x v="1"/>
    <x v="1"/>
  </r>
  <r>
    <x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b v="0"/>
    <b v="0"/>
    <s v="music/rock"/>
    <x v="1"/>
    <x v="1"/>
  </r>
  <r>
    <x v="987"/>
    <s v="Wilson Group"/>
    <s v="Ameliorated foreground focus group"/>
    <n v="6200"/>
    <n v="13441"/>
    <n v="217"/>
    <x v="1"/>
    <n v="480"/>
    <n v="28"/>
    <x v="1"/>
    <s v="USD"/>
    <n v="1493269200"/>
    <n v="1494478800"/>
    <b v="0"/>
    <b v="0"/>
    <s v="film &amp; video/documentary"/>
    <x v="4"/>
    <x v="4"/>
  </r>
  <r>
    <x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b v="0"/>
    <b v="0"/>
    <s v="publishing/radio &amp; podcasts"/>
    <x v="5"/>
    <x v="15"/>
  </r>
  <r>
    <x v="989"/>
    <s v="Hernandez Inc"/>
    <s v="Versatile dedicated migration"/>
    <n v="2400"/>
    <n v="11990"/>
    <n v="500"/>
    <x v="1"/>
    <n v="226"/>
    <n v="53.05"/>
    <x v="1"/>
    <s v="USD"/>
    <n v="1555390800"/>
    <n v="1555822800"/>
    <b v="0"/>
    <b v="0"/>
    <s v="publishing/translations"/>
    <x v="5"/>
    <x v="18"/>
  </r>
  <r>
    <x v="990"/>
    <s v="Ortiz-Roberts"/>
    <s v="Devolved foreground customer loyalty"/>
    <n v="7800"/>
    <n v="6839"/>
    <n v="88"/>
    <x v="0"/>
    <n v="64"/>
    <n v="106.86"/>
    <x v="1"/>
    <s v="USD"/>
    <n v="1456984800"/>
    <n v="1458882000"/>
    <b v="0"/>
    <b v="1"/>
    <s v="film &amp; video/drama"/>
    <x v="4"/>
    <x v="6"/>
  </r>
  <r>
    <x v="991"/>
    <s v="Ramirez LLC"/>
    <s v="Reduced reciprocal focus group"/>
    <n v="9800"/>
    <n v="11091"/>
    <n v="113"/>
    <x v="1"/>
    <n v="241"/>
    <n v="46.02"/>
    <x v="1"/>
    <s v="USD"/>
    <n v="1411621200"/>
    <n v="1411966800"/>
    <b v="0"/>
    <b v="1"/>
    <s v="music/rock"/>
    <x v="1"/>
    <x v="1"/>
  </r>
  <r>
    <x v="992"/>
    <s v="Morrow Inc"/>
    <s v="Networked global migration"/>
    <n v="3100"/>
    <n v="13223"/>
    <n v="427"/>
    <x v="1"/>
    <n v="132"/>
    <n v="100.17"/>
    <x v="1"/>
    <s v="USD"/>
    <n v="1525669200"/>
    <n v="1526878800"/>
    <b v="0"/>
    <b v="1"/>
    <s v="film &amp; video/drama"/>
    <x v="4"/>
    <x v="6"/>
  </r>
  <r>
    <x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s v="photography/photography books"/>
    <x v="7"/>
    <x v="14"/>
  </r>
  <r>
    <x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b v="0"/>
    <b v="1"/>
    <s v="publishing/translations"/>
    <x v="5"/>
    <x v="18"/>
  </r>
  <r>
    <x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b v="0"/>
    <b v="1"/>
    <s v="food/food trucks"/>
    <x v="0"/>
    <x v="0"/>
  </r>
  <r>
    <x v="996"/>
    <s v="Butler LLC"/>
    <s v="Future-proofed upward-trending migration"/>
    <n v="6600"/>
    <n v="4814"/>
    <n v="73"/>
    <x v="0"/>
    <n v="112"/>
    <n v="42.98"/>
    <x v="1"/>
    <s v="USD"/>
    <n v="1357106400"/>
    <n v="1359698400"/>
    <b v="0"/>
    <b v="0"/>
    <s v="theater/plays"/>
    <x v="3"/>
    <x v="3"/>
  </r>
  <r>
    <x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b v="0"/>
    <b v="0"/>
    <s v="theater/plays"/>
    <x v="3"/>
    <x v="3"/>
  </r>
  <r>
    <x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b v="0"/>
    <b v="1"/>
    <s v="music/indie rock"/>
    <x v="1"/>
    <x v="7"/>
  </r>
  <r>
    <x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"/>
    <x v="1"/>
    <n v="1425"/>
    <n v="100.02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"/>
    <x v="0"/>
    <n v="24"/>
    <n v="103.21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"/>
    <x v="0"/>
    <n v="53"/>
    <n v="99.34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"/>
    <x v="1"/>
    <n v="174"/>
    <n v="75.83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"/>
    <x v="0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"/>
    <x v="1"/>
    <n v="227"/>
    <n v="64.94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"/>
    <x v="2"/>
    <n v="708"/>
    <n v="31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"/>
    <x v="0"/>
    <n v="44"/>
    <n v="72.91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"/>
    <x v="0"/>
    <n v="27"/>
    <n v="112.22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"/>
    <x v="0"/>
    <n v="55"/>
    <n v="102.35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"/>
    <x v="1"/>
    <n v="98"/>
    <n v="105.05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"/>
    <x v="0"/>
    <n v="200"/>
    <n v="94.15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"/>
    <x v="0"/>
    <n v="452"/>
    <n v="84.99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"/>
    <x v="1"/>
    <n v="1249"/>
    <n v="107.96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"/>
    <x v="3"/>
    <n v="135"/>
    <n v="45.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"/>
    <x v="0"/>
    <n v="674"/>
    <n v="45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"/>
    <x v="1"/>
    <n v="1396"/>
    <n v="105.9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"/>
    <x v="0"/>
    <n v="558"/>
    <n v="69.06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"/>
    <x v="1"/>
    <n v="890"/>
    <n v="85.04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"/>
    <x v="1"/>
    <n v="142"/>
    <n v="105.23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"/>
    <x v="1"/>
    <n v="2673"/>
    <n v="39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"/>
    <x v="1"/>
    <n v="163"/>
    <n v="73.03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"/>
    <x v="3"/>
    <n v="1480"/>
    <n v="35.01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"/>
    <x v="1"/>
    <n v="2220"/>
    <n v="62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"/>
    <x v="1"/>
    <n v="1606"/>
    <n v="94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"/>
    <x v="1"/>
    <n v="129"/>
    <n v="112.05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"/>
    <x v="0"/>
    <n v="2307"/>
    <n v="38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"/>
    <x v="1"/>
    <n v="5419"/>
    <n v="35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"/>
    <x v="1"/>
    <n v="1965"/>
    <n v="95.99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"/>
    <x v="1"/>
    <n v="16"/>
    <n v="68.81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"/>
    <x v="1"/>
    <n v="107"/>
    <n v="105.97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"/>
    <x v="1"/>
    <n v="134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"/>
    <x v="0"/>
    <n v="88"/>
    <n v="57.13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"/>
    <x v="1"/>
    <n v="198"/>
    <n v="75.14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"/>
    <x v="1"/>
    <n v="111"/>
    <n v="107.42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"/>
    <x v="1"/>
    <n v="222"/>
    <n v="36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"/>
    <x v="1"/>
    <n v="6212"/>
    <n v="27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"/>
    <x v="1"/>
    <n v="98"/>
    <n v="107.56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"/>
    <x v="0"/>
    <n v="48"/>
    <n v="94.38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"/>
    <x v="1"/>
    <n v="92"/>
    <n v="46.16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"/>
    <x v="1"/>
    <n v="149"/>
    <n v="47.85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"/>
    <x v="1"/>
    <n v="2431"/>
    <n v="53.01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"/>
    <x v="1"/>
    <n v="303"/>
    <n v="45.06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"/>
    <x v="0"/>
    <n v="1467"/>
    <n v="99.01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"/>
    <x v="0"/>
    <n v="75"/>
    <n v="32.7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"/>
    <x v="1"/>
    <n v="209"/>
    <n v="59.12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"/>
    <x v="0"/>
    <n v="120"/>
    <n v="44.9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"/>
    <x v="1"/>
    <n v="131"/>
    <n v="89.6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"/>
    <x v="1"/>
    <n v="164"/>
    <n v="70.08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"/>
    <x v="1"/>
    <n v="201"/>
    <n v="31.06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"/>
    <x v="1"/>
    <n v="211"/>
    <n v="29.06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"/>
    <x v="1"/>
    <n v="128"/>
    <n v="30.09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"/>
    <x v="1"/>
    <n v="1600"/>
    <n v="85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"/>
    <x v="0"/>
    <n v="2253"/>
    <n v="82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"/>
    <x v="1"/>
    <n v="249"/>
    <n v="58.04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"/>
    <x v="0"/>
    <n v="38"/>
    <n v="71.95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"/>
    <x v="1"/>
    <n v="236"/>
    <n v="61.04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"/>
    <x v="0"/>
    <n v="12"/>
    <n v="108.92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"/>
    <x v="1"/>
    <n v="4065"/>
    <n v="29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"/>
    <x v="1"/>
    <n v="246"/>
    <n v="58.98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"/>
    <x v="3"/>
    <n v="17"/>
    <n v="111.82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"/>
    <x v="1"/>
    <n v="2475"/>
    <n v="64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"/>
    <x v="1"/>
    <n v="76"/>
    <n v="85.32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"/>
    <x v="1"/>
    <n v="54"/>
    <n v="74.48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"/>
    <x v="1"/>
    <n v="88"/>
    <n v="105.15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"/>
    <x v="1"/>
    <n v="85"/>
    <n v="56.19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"/>
    <x v="1"/>
    <n v="170"/>
    <n v="85.92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"/>
    <x v="0"/>
    <n v="1684"/>
    <n v="57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"/>
    <x v="0"/>
    <n v="56"/>
    <n v="79.64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"/>
    <x v="1"/>
    <n v="330"/>
    <n v="41.02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"/>
    <x v="0"/>
    <n v="838"/>
    <n v="48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"/>
    <x v="1"/>
    <n v="127"/>
    <n v="55.21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"/>
    <x v="1"/>
    <n v="411"/>
    <n v="92.11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"/>
    <x v="1"/>
    <n v="180"/>
    <n v="83.18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"/>
    <x v="0"/>
    <n v="1000"/>
    <n v="40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"/>
    <x v="1"/>
    <n v="374"/>
    <n v="111.13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"/>
    <x v="1"/>
    <n v="71"/>
    <n v="90.56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"/>
    <x v="1"/>
    <n v="203"/>
    <n v="61.11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"/>
    <x v="0"/>
    <n v="1482"/>
    <n v="83.02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"/>
    <x v="1"/>
    <n v="113"/>
    <n v="110.7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"/>
    <x v="1"/>
    <n v="96"/>
    <n v="89.46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"/>
    <x v="0"/>
    <n v="106"/>
    <n v="57.85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"/>
    <x v="0"/>
    <n v="679"/>
    <n v="110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"/>
    <x v="1"/>
    <n v="498"/>
    <n v="103.97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"/>
    <x v="3"/>
    <n v="610"/>
    <n v="108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"/>
    <x v="1"/>
    <n v="180"/>
    <n v="48.93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3"/>
    <x v="1"/>
    <n v="27"/>
    <n v="37.67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"/>
    <x v="1"/>
    <n v="2331"/>
    <n v="65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"/>
    <x v="1"/>
    <n v="113"/>
    <n v="106.61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"/>
    <x v="0"/>
    <n v="1220"/>
    <n v="27.01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"/>
    <x v="1"/>
    <n v="164"/>
    <n v="91.16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"/>
    <x v="1"/>
    <n v="164"/>
    <n v="56.05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"/>
    <x v="1"/>
    <n v="336"/>
    <n v="31.0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"/>
    <x v="0"/>
    <n v="37"/>
    <n v="66.510000000000005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"/>
    <x v="1"/>
    <n v="1917"/>
    <n v="89.01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"/>
    <x v="1"/>
    <n v="95"/>
    <n v="103.46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"/>
    <x v="1"/>
    <n v="147"/>
    <n v="95.28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"/>
    <x v="1"/>
    <n v="86"/>
    <n v="75.900000000000006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"/>
    <x v="1"/>
    <n v="83"/>
    <n v="107.58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"/>
    <x v="0"/>
    <n v="60"/>
    <n v="51.32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"/>
    <x v="0"/>
    <n v="296"/>
    <n v="71.98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"/>
    <x v="1"/>
    <n v="676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"/>
    <x v="1"/>
    <n v="131"/>
    <n v="94.94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"/>
    <x v="1"/>
    <n v="126"/>
    <n v="109.65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"/>
    <x v="0"/>
    <n v="3304"/>
    <n v="44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"/>
    <x v="1"/>
    <n v="275"/>
    <n v="30.99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"/>
    <x v="1"/>
    <n v="67"/>
    <n v="94.79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"/>
    <x v="1"/>
    <n v="154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"/>
    <x v="1"/>
    <n v="1782"/>
    <n v="6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"/>
    <x v="1"/>
    <n v="903"/>
    <n v="110.03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"/>
    <x v="0"/>
    <n v="3387"/>
    <n v="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"/>
    <x v="0"/>
    <n v="662"/>
    <n v="49.99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"/>
    <x v="1"/>
    <n v="94"/>
    <n v="101.72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"/>
    <x v="1"/>
    <n v="180"/>
    <n v="47.08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"/>
    <x v="0"/>
    <n v="774"/>
    <n v="89.94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"/>
    <x v="0"/>
    <n v="672"/>
    <n v="78.97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"/>
    <x v="3"/>
    <n v="532"/>
    <n v="80.069999999999993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"/>
    <x v="3"/>
    <n v="55"/>
    <n v="86.47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"/>
    <x v="1"/>
    <n v="533"/>
    <n v="28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"/>
    <x v="1"/>
    <n v="2443"/>
    <n v="68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"/>
    <x v="1"/>
    <n v="89"/>
    <n v="43.08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"/>
    <x v="1"/>
    <n v="159"/>
    <n v="87.96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"/>
    <x v="0"/>
    <n v="940"/>
    <n v="94.99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"/>
    <x v="0"/>
    <n v="117"/>
    <n v="46.91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"/>
    <x v="3"/>
    <n v="58"/>
    <n v="46.91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"/>
    <x v="0"/>
    <n v="326"/>
    <n v="59.04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"/>
    <x v="1"/>
    <n v="186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"/>
    <x v="1"/>
    <n v="1071"/>
    <n v="60.99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"/>
    <x v="1"/>
    <n v="117"/>
    <n v="98.31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"/>
    <x v="1"/>
    <n v="135"/>
    <n v="86.07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"/>
    <x v="1"/>
    <n v="768"/>
    <n v="76.989999999999995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"/>
    <x v="3"/>
    <n v="51"/>
    <n v="29.76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"/>
    <x v="1"/>
    <n v="199"/>
    <n v="46.92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"/>
    <x v="1"/>
    <n v="107"/>
    <n v="105.19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"/>
    <x v="1"/>
    <n v="195"/>
    <n v="69.9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"/>
    <x v="0"/>
    <n v="1467"/>
    <n v="60.01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"/>
    <x v="1"/>
    <n v="3376"/>
    <n v="52.01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"/>
    <x v="0"/>
    <n v="5681"/>
    <n v="31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"/>
    <x v="0"/>
    <n v="1059"/>
    <n v="95.04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"/>
    <x v="0"/>
    <n v="1194"/>
    <n v="75.97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"/>
    <x v="3"/>
    <n v="379"/>
    <n v="71.010000000000005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"/>
    <x v="0"/>
    <n v="30"/>
    <n v="73.73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"/>
    <x v="1"/>
    <n v="41"/>
    <n v="113.1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"/>
    <x v="1"/>
    <n v="1821"/>
    <n v="105.0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"/>
    <x v="1"/>
    <n v="164"/>
    <n v="79.180000000000007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"/>
    <x v="0"/>
    <n v="75"/>
    <n v="57.33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"/>
    <x v="1"/>
    <n v="157"/>
    <n v="58.18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"/>
    <x v="1"/>
    <n v="246"/>
    <n v="36.03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"/>
    <x v="1"/>
    <n v="1396"/>
    <n v="107.9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"/>
    <x v="1"/>
    <n v="2506"/>
    <n v="44.01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"/>
    <x v="1"/>
    <n v="244"/>
    <n v="55.08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"/>
    <x v="0"/>
    <n v="955"/>
    <n v="42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"/>
    <x v="1"/>
    <n v="1267"/>
    <n v="77.98999999999999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"/>
    <x v="0"/>
    <n v="67"/>
    <n v="82.51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"/>
    <x v="1"/>
    <n v="1561"/>
    <n v="100.98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"/>
    <x v="1"/>
    <n v="48"/>
    <n v="111.8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"/>
    <x v="0"/>
    <n v="1130"/>
    <n v="42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"/>
    <x v="0"/>
    <n v="782"/>
    <n v="110.05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"/>
    <x v="1"/>
    <n v="2739"/>
    <n v="59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"/>
    <x v="0"/>
    <n v="210"/>
    <n v="32.99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"/>
    <x v="1"/>
    <n v="3537"/>
    <n v="45.01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"/>
    <x v="1"/>
    <n v="2107"/>
    <n v="81.98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"/>
    <x v="0"/>
    <n v="136"/>
    <n v="39.08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"/>
    <x v="1"/>
    <n v="3318"/>
    <n v="59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"/>
    <x v="0"/>
    <n v="86"/>
    <n v="40.99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"/>
    <x v="1"/>
    <n v="340"/>
    <n v="31.03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"/>
    <x v="0"/>
    <n v="19"/>
    <n v="37.79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"/>
    <x v="0"/>
    <n v="886"/>
    <n v="32.01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"/>
    <x v="1"/>
    <n v="1442"/>
    <n v="95.9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"/>
    <x v="3"/>
    <n v="441"/>
    <n v="102.05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"/>
    <x v="0"/>
    <n v="86"/>
    <n v="37.07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"/>
    <x v="0"/>
    <n v="243"/>
    <n v="35.049999999999997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"/>
    <x v="0"/>
    <n v="65"/>
    <n v="46.34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"/>
    <x v="1"/>
    <n v="126"/>
    <n v="69.17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"/>
    <x v="1"/>
    <n v="524"/>
    <n v="109.08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"/>
    <x v="1"/>
    <n v="1989"/>
    <n v="82.0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"/>
    <x v="0"/>
    <n v="168"/>
    <n v="35.9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"/>
    <x v="0"/>
    <n v="13"/>
    <n v="74.459999999999994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"/>
    <x v="1"/>
    <n v="157"/>
    <n v="91.1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"/>
    <x v="3"/>
    <n v="82"/>
    <n v="79.790000000000006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"/>
    <x v="1"/>
    <n v="4498"/>
    <n v="43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"/>
    <x v="0"/>
    <n v="40"/>
    <n v="63.23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"/>
    <x v="1"/>
    <n v="80"/>
    <n v="70.18000000000000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"/>
    <x v="3"/>
    <n v="57"/>
    <n v="61.33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"/>
    <x v="1"/>
    <n v="2053"/>
    <n v="96.98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"/>
    <x v="2"/>
    <n v="808"/>
    <n v="51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"/>
    <x v="0"/>
    <n v="226"/>
    <n v="28.04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"/>
    <x v="0"/>
    <n v="1625"/>
    <n v="60.98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"/>
    <x v="1"/>
    <n v="168"/>
    <n v="73.209999999999994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"/>
    <x v="1"/>
    <n v="4289"/>
    <n v="40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"/>
    <x v="1"/>
    <n v="165"/>
    <n v="86.81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"/>
    <x v="0"/>
    <n v="143"/>
    <n v="42.13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"/>
    <x v="1"/>
    <n v="1815"/>
    <n v="103.98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"/>
    <x v="0"/>
    <n v="934"/>
    <n v="62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"/>
    <x v="1"/>
    <n v="397"/>
    <n v="31.01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"/>
    <x v="1"/>
    <n v="1539"/>
    <n v="89.99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"/>
    <x v="0"/>
    <n v="17"/>
    <n v="39.24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"/>
    <x v="0"/>
    <n v="2179"/>
    <n v="54.99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"/>
    <x v="1"/>
    <n v="138"/>
    <n v="47.99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"/>
    <x v="0"/>
    <n v="931"/>
    <n v="87.97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"/>
    <x v="1"/>
    <n v="3594"/>
    <n v="52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"/>
    <x v="1"/>
    <n v="5880"/>
    <n v="30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"/>
    <x v="1"/>
    <n v="112"/>
    <n v="98.21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"/>
    <x v="1"/>
    <n v="943"/>
    <n v="108.96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"/>
    <x v="1"/>
    <n v="2468"/>
    <n v="67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"/>
    <x v="1"/>
    <n v="2551"/>
    <n v="64.989999999999995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"/>
    <x v="1"/>
    <n v="101"/>
    <n v="99.84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"/>
    <x v="3"/>
    <n v="67"/>
    <n v="82.43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"/>
    <x v="1"/>
    <n v="92"/>
    <n v="63.29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"/>
    <x v="1"/>
    <n v="62"/>
    <n v="96.77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"/>
    <x v="1"/>
    <n v="149"/>
    <n v="54.91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"/>
    <x v="0"/>
    <n v="92"/>
    <n v="39.0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"/>
    <x v="0"/>
    <n v="57"/>
    <n v="75.84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"/>
    <x v="1"/>
    <n v="329"/>
    <n v="45.05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"/>
    <x v="1"/>
    <n v="97"/>
    <n v="104.52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"/>
    <x v="0"/>
    <n v="41"/>
    <n v="76.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"/>
    <x v="1"/>
    <n v="1784"/>
    <n v="69.02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"/>
    <x v="1"/>
    <n v="1684"/>
    <n v="101.98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"/>
    <x v="1"/>
    <n v="250"/>
    <n v="42.92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"/>
    <x v="1"/>
    <n v="238"/>
    <n v="43.03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"/>
    <x v="1"/>
    <n v="53"/>
    <n v="75.25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"/>
    <x v="1"/>
    <n v="214"/>
    <n v="69.02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"/>
    <x v="1"/>
    <n v="222"/>
    <n v="65.989999999999995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"/>
    <x v="1"/>
    <n v="1884"/>
    <n v="98.01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"/>
    <x v="1"/>
    <n v="218"/>
    <n v="60.11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"/>
    <x v="1"/>
    <n v="6465"/>
    <n v="26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"/>
    <x v="0"/>
    <n v="101"/>
    <n v="38.020000000000003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"/>
    <x v="1"/>
    <n v="59"/>
    <n v="106.15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"/>
    <x v="0"/>
    <n v="1335"/>
    <n v="81.02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"/>
    <x v="1"/>
    <n v="88"/>
    <n v="96.65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"/>
    <x v="1"/>
    <n v="1697"/>
    <n v="57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"/>
    <x v="0"/>
    <n v="15"/>
    <n v="63.9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"/>
    <x v="1"/>
    <n v="186"/>
    <n v="72.17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"/>
    <x v="1"/>
    <n v="13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"/>
    <x v="1"/>
    <n v="261"/>
    <n v="38.07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"/>
    <x v="0"/>
    <n v="454"/>
    <n v="57.9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"/>
    <x v="1"/>
    <n v="107"/>
    <n v="49.79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"/>
    <x v="1"/>
    <n v="199"/>
    <n v="54.05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"/>
    <x v="1"/>
    <n v="5512"/>
    <n v="30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"/>
    <x v="1"/>
    <n v="86"/>
    <n v="70.13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"/>
    <x v="0"/>
    <n v="3182"/>
    <n v="27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"/>
    <x v="1"/>
    <n v="2768"/>
    <n v="51.99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"/>
    <x v="1"/>
    <n v="48"/>
    <n v="56.42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"/>
    <x v="1"/>
    <n v="87"/>
    <n v="101.63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"/>
    <x v="3"/>
    <n v="1890"/>
    <n v="25.01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"/>
    <x v="2"/>
    <n v="61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"/>
    <x v="1"/>
    <n v="1894"/>
    <n v="82.02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"/>
    <x v="1"/>
    <n v="282"/>
    <n v="37.96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"/>
    <x v="0"/>
    <n v="15"/>
    <n v="51.53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"/>
    <x v="1"/>
    <n v="116"/>
    <n v="81.2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"/>
    <x v="0"/>
    <n v="133"/>
    <n v="40.03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"/>
    <x v="1"/>
    <n v="83"/>
    <n v="89.94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"/>
    <x v="1"/>
    <n v="91"/>
    <n v="96.69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"/>
    <x v="1"/>
    <n v="546"/>
    <n v="25.0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"/>
    <x v="1"/>
    <n v="393"/>
    <n v="36.99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"/>
    <x v="0"/>
    <n v="2062"/>
    <n v="73.010000000000005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"/>
    <x v="1"/>
    <n v="133"/>
    <n v="68.239999999999995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"/>
    <x v="0"/>
    <n v="29"/>
    <n v="52.31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"/>
    <x v="0"/>
    <n v="132"/>
    <n v="61.77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"/>
    <x v="1"/>
    <n v="254"/>
    <n v="25.03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"/>
    <x v="3"/>
    <n v="184"/>
    <n v="106.29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"/>
    <x v="1"/>
    <n v="176"/>
    <n v="75.069999999999993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"/>
    <x v="0"/>
    <n v="137"/>
    <n v="39.97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"/>
    <x v="1"/>
    <n v="337"/>
    <n v="39.979999999999997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"/>
    <x v="0"/>
    <n v="908"/>
    <n v="101.02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"/>
    <x v="1"/>
    <n v="107"/>
    <n v="76.81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"/>
    <x v="3"/>
    <n v="32"/>
    <n v="33.28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"/>
    <x v="1"/>
    <n v="183"/>
    <n v="43.92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"/>
    <x v="0"/>
    <n v="1910"/>
    <n v="36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"/>
    <x v="0"/>
    <n v="38"/>
    <n v="88.21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"/>
    <x v="0"/>
    <n v="104"/>
    <n v="65.239999999999995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"/>
    <x v="1"/>
    <n v="72"/>
    <n v="69.959999999999994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"/>
    <x v="0"/>
    <n v="49"/>
    <n v="39.88000000000000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"/>
    <x v="1"/>
    <n v="295"/>
    <n v="41.02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"/>
    <x v="0"/>
    <n v="245"/>
    <n v="98.9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"/>
    <x v="0"/>
    <n v="32"/>
    <n v="87.78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"/>
    <x v="1"/>
    <n v="142"/>
    <n v="80.77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"/>
    <x v="1"/>
    <n v="85"/>
    <n v="94.28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"/>
    <x v="0"/>
    <n v="7"/>
    <n v="73.430000000000007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"/>
    <x v="1"/>
    <n v="659"/>
    <n v="65.9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"/>
    <x v="0"/>
    <n v="803"/>
    <n v="109.04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"/>
    <x v="0"/>
    <n v="16"/>
    <n v="99.13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"/>
    <x v="1"/>
    <n v="121"/>
    <n v="105.88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"/>
    <x v="1"/>
    <n v="3742"/>
    <n v="49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"/>
    <x v="1"/>
    <n v="133"/>
    <n v="31.0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"/>
    <x v="0"/>
    <n v="31"/>
    <n v="103.87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"/>
    <x v="0"/>
    <n v="108"/>
    <n v="59.27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"/>
    <x v="0"/>
    <n v="17"/>
    <n v="53.12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"/>
    <x v="3"/>
    <n v="64"/>
    <n v="50.8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"/>
    <x v="0"/>
    <n v="2468"/>
    <n v="65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"/>
    <x v="1"/>
    <n v="5168"/>
    <n v="38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"/>
    <x v="0"/>
    <n v="26"/>
    <n v="82.62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"/>
    <x v="1"/>
    <n v="307"/>
    <n v="37.94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"/>
    <x v="0"/>
    <n v="73"/>
    <n v="80.78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"/>
    <x v="0"/>
    <n v="128"/>
    <n v="25.98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"/>
    <x v="0"/>
    <n v="33"/>
    <n v="30.36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"/>
    <x v="1"/>
    <n v="2441"/>
    <n v="54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"/>
    <x v="2"/>
    <n v="211"/>
    <n v="101.79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"/>
    <x v="1"/>
    <n v="1385"/>
    <n v="45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"/>
    <x v="1"/>
    <n v="190"/>
    <n v="77.069999999999993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"/>
    <x v="1"/>
    <n v="470"/>
    <n v="88.08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"/>
    <x v="1"/>
    <n v="253"/>
    <n v="47.04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"/>
    <x v="1"/>
    <n v="1113"/>
    <n v="111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"/>
    <x v="1"/>
    <n v="2283"/>
    <n v="87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"/>
    <x v="0"/>
    <n v="1072"/>
    <n v="63.9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"/>
    <x v="1"/>
    <n v="1095"/>
    <n v="105.99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"/>
    <x v="1"/>
    <n v="1690"/>
    <n v="73.989999999999995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"/>
    <x v="3"/>
    <n v="1297"/>
    <n v="84.02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"/>
    <x v="0"/>
    <n v="393"/>
    <n v="88.97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"/>
    <x v="0"/>
    <n v="1257"/>
    <n v="76.989999999999995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"/>
    <x v="0"/>
    <n v="328"/>
    <n v="97.15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"/>
    <x v="0"/>
    <n v="147"/>
    <n v="33.01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"/>
    <x v="0"/>
    <n v="830"/>
    <n v="99.95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"/>
    <x v="0"/>
    <n v="331"/>
    <n v="69.97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"/>
    <x v="1"/>
    <n v="191"/>
    <n v="66.01000000000000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"/>
    <x v="0"/>
    <n v="3483"/>
    <n v="41.01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"/>
    <x v="0"/>
    <n v="923"/>
    <n v="103.96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"/>
    <x v="1"/>
    <n v="2013"/>
    <n v="47.01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"/>
    <x v="0"/>
    <n v="33"/>
    <n v="29.61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"/>
    <x v="1"/>
    <n v="1703"/>
    <n v="81.010000000000005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"/>
    <x v="2"/>
    <n v="86"/>
    <n v="26.06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"/>
    <x v="0"/>
    <n v="40"/>
    <n v="85.78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"/>
    <x v="1"/>
    <n v="41"/>
    <n v="103.73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"/>
    <x v="0"/>
    <n v="23"/>
    <n v="49.83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"/>
    <x v="1"/>
    <n v="187"/>
    <n v="63.89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"/>
    <x v="1"/>
    <n v="2875"/>
    <n v="47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"/>
    <x v="1"/>
    <n v="88"/>
    <n v="108.48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"/>
    <x v="1"/>
    <n v="191"/>
    <n v="72.0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"/>
    <x v="1"/>
    <n v="139"/>
    <n v="59.9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"/>
    <x v="1"/>
    <n v="186"/>
    <n v="78.209999999999994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"/>
    <x v="1"/>
    <n v="112"/>
    <n v="104.78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"/>
    <x v="1"/>
    <n v="101"/>
    <n v="105.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"/>
    <x v="0"/>
    <n v="75"/>
    <n v="24.93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"/>
    <x v="1"/>
    <n v="206"/>
    <n v="69.87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"/>
    <x v="1"/>
    <n v="154"/>
    <n v="95.73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"/>
    <x v="1"/>
    <n v="5966"/>
    <n v="30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"/>
    <x v="0"/>
    <n v="2176"/>
    <n v="59.01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"/>
    <x v="1"/>
    <n v="169"/>
    <n v="84.7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"/>
    <x v="1"/>
    <n v="2106"/>
    <n v="78.010000000000005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"/>
    <x v="0"/>
    <n v="441"/>
    <n v="50.05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"/>
    <x v="1"/>
    <n v="131"/>
    <n v="93.7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"/>
    <x v="0"/>
    <n v="127"/>
    <n v="40.14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"/>
    <x v="0"/>
    <n v="355"/>
    <n v="70.09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"/>
    <x v="0"/>
    <n v="44"/>
    <n v="66.18000000000000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"/>
    <x v="1"/>
    <n v="84"/>
    <n v="47.71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"/>
    <x v="1"/>
    <n v="155"/>
    <n v="62.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"/>
    <x v="0"/>
    <n v="67"/>
    <n v="86.61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"/>
    <x v="1"/>
    <n v="189"/>
    <n v="75.13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"/>
    <x v="1"/>
    <n v="4799"/>
    <n v="41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"/>
    <x v="1"/>
    <n v="1137"/>
    <n v="50.01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"/>
    <x v="0"/>
    <n v="1068"/>
    <n v="96.96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"/>
    <x v="0"/>
    <n v="424"/>
    <n v="100.93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"/>
    <x v="3"/>
    <n v="145"/>
    <n v="89.23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"/>
    <x v="1"/>
    <n v="1152"/>
    <n v="87.98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"/>
    <x v="0"/>
    <n v="151"/>
    <n v="29.09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"/>
    <x v="0"/>
    <n v="1608"/>
    <n v="42.01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"/>
    <x v="1"/>
    <n v="3059"/>
    <n v="47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"/>
    <x v="1"/>
    <n v="34"/>
    <n v="110.44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"/>
    <x v="1"/>
    <n v="220"/>
    <n v="41.99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"/>
    <x v="1"/>
    <n v="1604"/>
    <n v="48.01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"/>
    <x v="1"/>
    <n v="454"/>
    <n v="31.02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"/>
    <x v="1"/>
    <n v="123"/>
    <n v="99.2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"/>
    <x v="0"/>
    <n v="941"/>
    <n v="66.02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"/>
    <x v="1"/>
    <n v="299"/>
    <n v="46.06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"/>
    <x v="0"/>
    <n v="3015"/>
    <n v="55.9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"/>
    <x v="1"/>
    <n v="2237"/>
    <n v="68.989999999999995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"/>
    <x v="0"/>
    <n v="435"/>
    <n v="60.98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"/>
    <x v="1"/>
    <n v="645"/>
    <n v="110.98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"/>
    <x v="1"/>
    <n v="154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"/>
    <x v="0"/>
    <n v="714"/>
    <n v="87.96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"/>
    <x v="2"/>
    <n v="1111"/>
    <n v="49.9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"/>
    <x v="1"/>
    <n v="82"/>
    <n v="99.52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"/>
    <x v="1"/>
    <n v="134"/>
    <n v="104.82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"/>
    <x v="2"/>
    <n v="1089"/>
    <n v="108.01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"/>
    <x v="0"/>
    <n v="5497"/>
    <n v="29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"/>
    <x v="0"/>
    <n v="418"/>
    <n v="30.0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"/>
    <x v="0"/>
    <n v="1439"/>
    <n v="41.01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"/>
    <x v="0"/>
    <n v="15"/>
    <n v="62.8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"/>
    <x v="0"/>
    <n v="1999"/>
    <n v="47.01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"/>
    <x v="1"/>
    <n v="5203"/>
    <n v="27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"/>
    <x v="1"/>
    <n v="94"/>
    <n v="68.33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"/>
    <x v="0"/>
    <n v="118"/>
    <n v="50.97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"/>
    <x v="1"/>
    <n v="205"/>
    <n v="54.02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"/>
    <x v="0"/>
    <n v="162"/>
    <n v="97.06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"/>
    <x v="0"/>
    <n v="83"/>
    <n v="24.87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"/>
    <x v="1"/>
    <n v="92"/>
    <n v="84.42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"/>
    <x v="1"/>
    <n v="219"/>
    <n v="47.09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"/>
    <x v="1"/>
    <n v="2526"/>
    <n v="78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"/>
    <x v="0"/>
    <n v="747"/>
    <n v="62.97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"/>
    <x v="3"/>
    <n v="2138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"/>
    <x v="0"/>
    <n v="84"/>
    <n v="65.319999999999993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"/>
    <x v="1"/>
    <n v="94"/>
    <n v="104.44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"/>
    <x v="0"/>
    <n v="91"/>
    <n v="69.989999999999995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"/>
    <x v="0"/>
    <n v="792"/>
    <n v="83.02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"/>
    <x v="1"/>
    <n v="1713"/>
    <n v="103.98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"/>
    <x v="1"/>
    <n v="249"/>
    <n v="54.93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"/>
    <x v="1"/>
    <n v="192"/>
    <n v="51.92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"/>
    <x v="1"/>
    <n v="247"/>
    <n v="60.03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"/>
    <x v="1"/>
    <n v="2293"/>
    <n v="44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"/>
    <x v="1"/>
    <n v="3131"/>
    <n v="53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"/>
    <x v="1"/>
    <n v="143"/>
    <n v="75.040000000000006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"/>
    <x v="3"/>
    <n v="90"/>
    <n v="35.909999999999997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"/>
    <x v="1"/>
    <n v="296"/>
    <n v="36.950000000000003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"/>
    <x v="1"/>
    <n v="170"/>
    <n v="63.17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"/>
    <x v="0"/>
    <n v="186"/>
    <n v="29.99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"/>
    <x v="0"/>
    <n v="605"/>
    <n v="75.01000000000000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"/>
    <x v="1"/>
    <n v="6286"/>
    <n v="29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"/>
    <x v="0"/>
    <n v="31"/>
    <n v="98.23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"/>
    <x v="0"/>
    <n v="1181"/>
    <n v="87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"/>
    <x v="0"/>
    <n v="39"/>
    <n v="45.21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"/>
    <x v="1"/>
    <n v="3727"/>
    <n v="37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"/>
    <x v="1"/>
    <n v="1605"/>
    <n v="94.98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"/>
    <x v="0"/>
    <n v="46"/>
    <n v="28.96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"/>
    <x v="1"/>
    <n v="2120"/>
    <n v="55.99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"/>
    <x v="0"/>
    <n v="105"/>
    <n v="54.04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"/>
    <x v="1"/>
    <n v="2080"/>
    <n v="67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"/>
    <x v="0"/>
    <n v="535"/>
    <n v="107.91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"/>
    <x v="1"/>
    <n v="2105"/>
    <n v="69.010000000000005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"/>
    <x v="1"/>
    <n v="2436"/>
    <n v="39.01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"/>
    <x v="1"/>
    <n v="80"/>
    <n v="110.36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"/>
    <x v="1"/>
    <n v="139"/>
    <n v="57.9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"/>
    <x v="1"/>
    <n v="159"/>
    <n v="64.959999999999994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"/>
    <x v="1"/>
    <n v="381"/>
    <n v="27.01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"/>
    <x v="0"/>
    <n v="575"/>
    <n v="104.94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"/>
    <x v="1"/>
    <n v="106"/>
    <n v="84.03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"/>
    <x v="1"/>
    <n v="142"/>
    <n v="102.86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"/>
    <x v="1"/>
    <n v="211"/>
    <n v="39.96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"/>
    <x v="0"/>
    <n v="1120"/>
    <n v="51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"/>
    <x v="0"/>
    <n v="113"/>
    <n v="40.82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"/>
    <x v="1"/>
    <n v="2756"/>
    <n v="59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"/>
    <x v="1"/>
    <n v="173"/>
    <n v="71.16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"/>
    <x v="1"/>
    <n v="87"/>
    <n v="99.49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"/>
    <x v="0"/>
    <n v="1538"/>
    <n v="103.99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"/>
    <x v="0"/>
    <n v="9"/>
    <n v="76.56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"/>
    <x v="0"/>
    <n v="554"/>
    <n v="87.07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"/>
    <x v="1"/>
    <n v="1572"/>
    <n v="49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"/>
    <x v="0"/>
    <n v="648"/>
    <n v="42.97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"/>
    <x v="0"/>
    <n v="21"/>
    <n v="33.43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"/>
    <x v="1"/>
    <n v="2346"/>
    <n v="83.98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"/>
    <x v="1"/>
    <n v="115"/>
    <n v="101.42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"/>
    <x v="1"/>
    <n v="85"/>
    <n v="109.87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"/>
    <x v="1"/>
    <n v="144"/>
    <n v="31.92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"/>
    <x v="1"/>
    <n v="2443"/>
    <n v="70.989999999999995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"/>
    <x v="3"/>
    <n v="595"/>
    <n v="77.03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"/>
    <x v="1"/>
    <n v="64"/>
    <n v="101.78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"/>
    <x v="1"/>
    <n v="268"/>
    <n v="51.06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"/>
    <x v="1"/>
    <n v="195"/>
    <n v="68.0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"/>
    <x v="0"/>
    <n v="54"/>
    <n v="30.8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"/>
    <x v="0"/>
    <n v="120"/>
    <n v="27.91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"/>
    <x v="0"/>
    <n v="579"/>
    <n v="79.989999999999995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"/>
    <x v="0"/>
    <n v="2072"/>
    <n v="38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"/>
    <x v="0"/>
    <n v="1796"/>
    <n v="59.99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"/>
    <x v="1"/>
    <n v="186"/>
    <n v="37.04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"/>
    <x v="1"/>
    <n v="460"/>
    <n v="99.96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"/>
    <x v="0"/>
    <n v="62"/>
    <n v="111.68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"/>
    <x v="0"/>
    <n v="347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"/>
    <x v="1"/>
    <n v="2528"/>
    <n v="66.010000000000005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"/>
    <x v="0"/>
    <n v="19"/>
    <n v="44.05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"/>
    <x v="1"/>
    <n v="3657"/>
    <n v="53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"/>
    <x v="1"/>
    <n v="131"/>
    <n v="70.91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"/>
    <x v="0"/>
    <n v="362"/>
    <n v="98.06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"/>
    <x v="1"/>
    <n v="239"/>
    <n v="53.05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"/>
    <x v="3"/>
    <n v="35"/>
    <n v="93.14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"/>
    <x v="3"/>
    <n v="528"/>
    <n v="58.95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"/>
    <x v="0"/>
    <n v="133"/>
    <n v="36.07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"/>
    <x v="0"/>
    <n v="846"/>
    <n v="63.03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"/>
    <x v="1"/>
    <n v="78"/>
    <n v="84.72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"/>
    <x v="1"/>
    <n v="1773"/>
    <n v="101.98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"/>
    <x v="1"/>
    <n v="32"/>
    <n v="106.44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"/>
    <x v="1"/>
    <n v="369"/>
    <n v="29.98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"/>
    <x v="0"/>
    <n v="191"/>
    <n v="85.81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"/>
    <x v="1"/>
    <n v="89"/>
    <n v="70.819999999999993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"/>
    <x v="0"/>
    <n v="1979"/>
    <n v="41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"/>
    <x v="0"/>
    <n v="63"/>
    <n v="28.06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"/>
    <x v="1"/>
    <n v="147"/>
    <n v="88.0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"/>
    <x v="0"/>
    <n v="80"/>
    <n v="90.34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"/>
    <x v="0"/>
    <n v="9"/>
    <n v="63.78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"/>
    <x v="0"/>
    <n v="1784"/>
    <n v="54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"/>
    <x v="2"/>
    <n v="3640"/>
    <n v="48.99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"/>
    <x v="1"/>
    <n v="126"/>
    <n v="63.86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"/>
    <x v="1"/>
    <n v="2218"/>
    <n v="83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"/>
    <x v="0"/>
    <n v="243"/>
    <n v="55.08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"/>
    <x v="1"/>
    <n v="202"/>
    <n v="62.04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"/>
    <x v="1"/>
    <n v="140"/>
    <n v="104.98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"/>
    <x v="1"/>
    <n v="1052"/>
    <n v="94.04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"/>
    <x v="0"/>
    <n v="1296"/>
    <n v="44.01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"/>
    <x v="0"/>
    <n v="77"/>
    <n v="92.47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"/>
    <x v="1"/>
    <n v="247"/>
    <n v="57.07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"/>
    <x v="0"/>
    <n v="395"/>
    <n v="109.08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"/>
    <x v="0"/>
    <n v="49"/>
    <n v="39.39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"/>
    <x v="0"/>
    <n v="180"/>
    <n v="77.02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"/>
    <x v="1"/>
    <n v="84"/>
    <n v="92.17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"/>
    <x v="0"/>
    <n v="2690"/>
    <n v="61.0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"/>
    <x v="1"/>
    <n v="88"/>
    <n v="78.06999999999999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"/>
    <x v="1"/>
    <n v="2985"/>
    <n v="59.99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"/>
    <x v="1"/>
    <n v="762"/>
    <n v="110.03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"/>
    <x v="0"/>
    <n v="2779"/>
    <n v="38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"/>
    <x v="0"/>
    <n v="92"/>
    <n v="96.37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"/>
    <x v="0"/>
    <n v="1028"/>
    <n v="72.9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"/>
    <x v="1"/>
    <n v="554"/>
    <n v="26.01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"/>
    <x v="1"/>
    <n v="135"/>
    <n v="104.36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"/>
    <x v="1"/>
    <n v="122"/>
    <n v="102.19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"/>
    <x v="1"/>
    <n v="221"/>
    <n v="54.12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"/>
    <x v="1"/>
    <n v="126"/>
    <n v="63.22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"/>
    <x v="1"/>
    <n v="1022"/>
    <n v="104.03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"/>
    <x v="1"/>
    <n v="3177"/>
    <n v="49.99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"/>
    <x v="1"/>
    <n v="198"/>
    <n v="56.02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"/>
    <x v="0"/>
    <n v="26"/>
    <n v="48.81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"/>
    <x v="1"/>
    <n v="85"/>
    <n v="60.08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"/>
    <x v="0"/>
    <n v="1790"/>
    <n v="78.989999999999995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"/>
    <x v="1"/>
    <n v="3596"/>
    <n v="53.99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"/>
    <x v="0"/>
    <n v="37"/>
    <n v="111.46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"/>
    <x v="1"/>
    <n v="244"/>
    <n v="60.92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"/>
    <x v="1"/>
    <n v="5180"/>
    <n v="26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"/>
    <x v="1"/>
    <n v="589"/>
    <n v="80.989999999999995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"/>
    <x v="1"/>
    <n v="2725"/>
    <n v="35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"/>
    <x v="0"/>
    <n v="35"/>
    <n v="94.14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"/>
    <x v="3"/>
    <n v="94"/>
    <n v="52.09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"/>
    <x v="1"/>
    <n v="300"/>
    <n v="24.99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"/>
    <x v="1"/>
    <n v="144"/>
    <n v="69.22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"/>
    <x v="0"/>
    <n v="558"/>
    <n v="93.94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"/>
    <x v="0"/>
    <n v="64"/>
    <n v="98.41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"/>
    <x v="3"/>
    <n v="37"/>
    <n v="41.78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"/>
    <x v="0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"/>
    <x v="1"/>
    <n v="87"/>
    <n v="72.06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"/>
    <x v="1"/>
    <n v="3116"/>
    <n v="48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"/>
    <x v="0"/>
    <n v="71"/>
    <n v="54.1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"/>
    <x v="0"/>
    <n v="42"/>
    <n v="107.8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"/>
    <x v="1"/>
    <n v="909"/>
    <n v="67.03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"/>
    <x v="1"/>
    <n v="1613"/>
    <n v="64.010000000000005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"/>
    <x v="1"/>
    <n v="136"/>
    <n v="96.07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"/>
    <x v="1"/>
    <n v="130"/>
    <n v="51.18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"/>
    <x v="0"/>
    <n v="156"/>
    <n v="43.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"/>
    <x v="0"/>
    <n v="1368"/>
    <n v="91.02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"/>
    <x v="0"/>
    <n v="102"/>
    <n v="50.13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"/>
    <x v="0"/>
    <n v="86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"/>
    <x v="1"/>
    <n v="102"/>
    <n v="61.04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"/>
    <x v="0"/>
    <n v="253"/>
    <n v="80.010000000000005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"/>
    <x v="1"/>
    <n v="4006"/>
    <n v="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"/>
    <x v="0"/>
    <n v="157"/>
    <n v="71.13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"/>
    <x v="1"/>
    <n v="1629"/>
    <n v="89.99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"/>
    <x v="0"/>
    <n v="183"/>
    <n v="43.03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"/>
    <x v="1"/>
    <n v="2188"/>
    <n v="68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"/>
    <x v="1"/>
    <n v="2409"/>
    <n v="73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"/>
    <x v="0"/>
    <n v="82"/>
    <n v="62.34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"/>
    <x v="1"/>
    <n v="194"/>
    <n v="67.099999999999994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"/>
    <x v="1"/>
    <n v="1140"/>
    <n v="79.98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"/>
    <x v="1"/>
    <n v="102"/>
    <n v="62.18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"/>
    <x v="1"/>
    <n v="2857"/>
    <n v="53.01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"/>
    <x v="1"/>
    <n v="107"/>
    <n v="57.74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"/>
    <x v="1"/>
    <n v="160"/>
    <n v="40.03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"/>
    <x v="1"/>
    <n v="2230"/>
    <n v="81.02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"/>
    <x v="1"/>
    <n v="316"/>
    <n v="35.049999999999997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"/>
    <x v="1"/>
    <n v="117"/>
    <n v="102.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"/>
    <x v="1"/>
    <n v="6406"/>
    <n v="28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"/>
    <x v="3"/>
    <n v="15"/>
    <n v="75.73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"/>
    <x v="1"/>
    <n v="192"/>
    <n v="45.03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"/>
    <x v="1"/>
    <n v="723"/>
    <n v="56.99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"/>
    <x v="1"/>
    <n v="170"/>
    <n v="85.2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"/>
    <x v="1"/>
    <n v="238"/>
    <n v="50.96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"/>
    <x v="1"/>
    <n v="55"/>
    <n v="63.56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"/>
    <x v="0"/>
    <n v="1198"/>
    <n v="81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"/>
    <x v="0"/>
    <n v="648"/>
    <n v="86.04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"/>
    <x v="1"/>
    <n v="128"/>
    <n v="90.04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"/>
    <x v="1"/>
    <n v="2144"/>
    <n v="74.010000000000005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"/>
    <x v="0"/>
    <n v="64"/>
    <n v="92.44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"/>
    <x v="1"/>
    <n v="2693"/>
    <n v="5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"/>
    <x v="1"/>
    <n v="432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"/>
    <x v="0"/>
    <n v="62"/>
    <n v="93.6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"/>
    <x v="1"/>
    <n v="189"/>
    <n v="69.87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"/>
    <x v="1"/>
    <n v="154"/>
    <n v="72.13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"/>
    <x v="1"/>
    <n v="96"/>
    <n v="30.04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"/>
    <x v="0"/>
    <n v="750"/>
    <n v="73.97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"/>
    <x v="3"/>
    <n v="87"/>
    <n v="68.66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"/>
    <x v="1"/>
    <n v="3063"/>
    <n v="59.99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"/>
    <x v="2"/>
    <n v="278"/>
    <n v="111.1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"/>
    <x v="0"/>
    <n v="105"/>
    <n v="53.04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"/>
    <x v="3"/>
    <n v="1658"/>
    <n v="55.99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"/>
    <x v="1"/>
    <n v="2266"/>
    <n v="69.989999999999995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"/>
    <x v="0"/>
    <n v="2604"/>
    <n v="49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"/>
    <x v="0"/>
    <n v="65"/>
    <n v="103.85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"/>
    <x v="0"/>
    <n v="94"/>
    <n v="99.1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"/>
    <x v="2"/>
    <n v="45"/>
    <n v="107.3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"/>
    <x v="0"/>
    <n v="257"/>
    <n v="76.92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"/>
    <x v="1"/>
    <n v="194"/>
    <n v="58.13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"/>
    <x v="1"/>
    <n v="129"/>
    <n v="103.74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"/>
    <x v="1"/>
    <n v="375"/>
    <n v="87.96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"/>
    <x v="0"/>
    <n v="4697"/>
    <n v="38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"/>
    <x v="0"/>
    <n v="2915"/>
    <n v="30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"/>
    <x v="3"/>
    <n v="723"/>
    <n v="85.99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"/>
    <x v="0"/>
    <n v="602"/>
    <n v="98.01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"/>
    <x v="0"/>
    <n v="3868"/>
    <n v="44.99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"/>
    <x v="1"/>
    <n v="409"/>
    <n v="31.01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"/>
    <x v="1"/>
    <n v="234"/>
    <n v="59.97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"/>
    <x v="1"/>
    <n v="3016"/>
    <n v="59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"/>
    <x v="1"/>
    <n v="264"/>
    <n v="50.05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"/>
    <x v="0"/>
    <n v="504"/>
    <n v="98.97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"/>
    <x v="0"/>
    <n v="14"/>
    <n v="58.86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"/>
    <x v="3"/>
    <n v="390"/>
    <n v="81.010000000000005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"/>
    <x v="0"/>
    <n v="750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"/>
    <x v="0"/>
    <n v="77"/>
    <n v="96.6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"/>
    <x v="0"/>
    <n v="752"/>
    <n v="76.959999999999994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"/>
    <x v="0"/>
    <n v="131"/>
    <n v="67.98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"/>
    <x v="0"/>
    <n v="87"/>
    <n v="88.78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"/>
    <x v="0"/>
    <n v="1063"/>
    <n v="25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"/>
    <x v="1"/>
    <n v="272"/>
    <n v="44.92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"/>
    <x v="1"/>
    <n v="419"/>
    <n v="29.01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"/>
    <x v="0"/>
    <n v="76"/>
    <n v="73.5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"/>
    <x v="1"/>
    <n v="1621"/>
    <n v="107.97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"/>
    <x v="1"/>
    <n v="1101"/>
    <n v="68.989999999999995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"/>
    <x v="1"/>
    <n v="1073"/>
    <n v="111.02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"/>
    <x v="0"/>
    <n v="4428"/>
    <n v="25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"/>
    <x v="0"/>
    <n v="58"/>
    <n v="42.16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"/>
    <x v="3"/>
    <n v="1218"/>
    <n v="47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"/>
    <x v="1"/>
    <n v="331"/>
    <n v="36.04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"/>
    <x v="1"/>
    <n v="1170"/>
    <n v="101.0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"/>
    <x v="0"/>
    <n v="111"/>
    <n v="39.93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"/>
    <x v="3"/>
    <n v="215"/>
    <n v="83.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"/>
    <x v="1"/>
    <n v="363"/>
    <n v="39.979999999999997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"/>
    <x v="0"/>
    <n v="2955"/>
    <n v="47.99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"/>
    <x v="0"/>
    <n v="1657"/>
    <n v="95.98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"/>
    <x v="1"/>
    <n v="103"/>
    <n v="78.73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"/>
    <x v="1"/>
    <n v="147"/>
    <n v="56.08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"/>
    <x v="1"/>
    <n v="110"/>
    <n v="69.09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"/>
    <x v="0"/>
    <n v="926"/>
    <n v="102.05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"/>
    <x v="1"/>
    <n v="134"/>
    <n v="107.32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"/>
    <x v="1"/>
    <n v="175"/>
    <n v="71.14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"/>
    <x v="1"/>
    <n v="69"/>
    <n v="106.49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"/>
    <x v="1"/>
    <n v="190"/>
    <n v="42.94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"/>
    <x v="1"/>
    <n v="237"/>
    <n v="30.04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"/>
    <x v="0"/>
    <n v="77"/>
    <n v="70.62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"/>
    <x v="0"/>
    <n v="1748"/>
    <n v="66.02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"/>
    <x v="0"/>
    <n v="79"/>
    <n v="96.91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"/>
    <x v="1"/>
    <n v="196"/>
    <n v="62.87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"/>
    <x v="0"/>
    <n v="889"/>
    <n v="108.99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"/>
    <x v="1"/>
    <n v="7295"/>
    <n v="27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"/>
    <x v="1"/>
    <n v="2893"/>
    <n v="65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"/>
    <x v="0"/>
    <n v="56"/>
    <n v="111.52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"/>
    <x v="1"/>
    <n v="820"/>
    <n v="110.99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"/>
    <x v="0"/>
    <n v="83"/>
    <n v="56.75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"/>
    <x v="1"/>
    <n v="2038"/>
    <n v="97.02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"/>
    <x v="1"/>
    <n v="116"/>
    <n v="92.09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"/>
    <x v="0"/>
    <n v="2025"/>
    <n v="82.99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"/>
    <x v="1"/>
    <n v="1345"/>
    <n v="103.04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"/>
    <x v="1"/>
    <n v="168"/>
    <n v="68.92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"/>
    <x v="1"/>
    <n v="137"/>
    <n v="87.74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"/>
    <x v="1"/>
    <n v="186"/>
    <n v="75.02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"/>
    <x v="1"/>
    <n v="125"/>
    <n v="50.86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"/>
    <x v="1"/>
    <n v="202"/>
    <n v="72.900000000000006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"/>
    <x v="1"/>
    <n v="103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"/>
    <x v="1"/>
    <n v="1785"/>
    <n v="101.98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"/>
    <x v="0"/>
    <n v="656"/>
    <n v="44.01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"/>
    <x v="1"/>
    <n v="157"/>
    <n v="65.94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"/>
    <x v="1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"/>
    <x v="1"/>
    <n v="297"/>
    <n v="28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"/>
    <x v="3"/>
    <n v="38"/>
    <n v="84.92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"/>
    <x v="3"/>
    <n v="60"/>
    <n v="90.48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"/>
    <x v="1"/>
    <n v="3036"/>
    <n v="25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"/>
    <x v="1"/>
    <n v="144"/>
    <n v="92.01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"/>
    <x v="1"/>
    <n v="121"/>
    <n v="93.0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"/>
    <x v="0"/>
    <n v="1596"/>
    <n v="61.01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"/>
    <x v="3"/>
    <n v="524"/>
    <n v="92.0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"/>
    <x v="1"/>
    <n v="122"/>
    <n v="85.22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"/>
    <x v="1"/>
    <n v="1071"/>
    <n v="110.97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"/>
    <x v="3"/>
    <n v="219"/>
    <n v="32.97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"/>
    <x v="0"/>
    <n v="1121"/>
    <n v="96.01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"/>
    <x v="1"/>
    <n v="980"/>
    <n v="84.97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"/>
    <x v="1"/>
    <n v="536"/>
    <n v="25.01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"/>
    <x v="1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"/>
    <x v="3"/>
    <n v="29"/>
    <n v="87.34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"/>
    <x v="1"/>
    <n v="180"/>
    <n v="27.93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"/>
    <x v="1"/>
    <n v="130"/>
    <n v="108.85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"/>
    <x v="1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"/>
    <x v="0"/>
    <n v="17"/>
    <n v="29.65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"/>
    <x v="3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"/>
    <x v="1"/>
    <n v="366"/>
    <n v="36.96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"/>
    <x v="1"/>
    <n v="270"/>
    <n v="30.97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"/>
    <x v="3"/>
    <n v="114"/>
    <n v="47.04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"/>
    <x v="1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"/>
    <x v="1"/>
    <n v="3205"/>
    <n v="37.01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"/>
    <x v="1"/>
    <n v="288"/>
    <n v="26.03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"/>
    <x v="1"/>
    <n v="148"/>
    <n v="67.819999999999993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"/>
    <x v="1"/>
    <n v="114"/>
    <n v="49.96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"/>
    <x v="1"/>
    <n v="1518"/>
    <n v="110.02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"/>
    <x v="0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"/>
    <x v="0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"/>
    <x v="1"/>
    <n v="166"/>
    <n v="86.87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"/>
    <x v="1"/>
    <n v="235"/>
    <n v="26.97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"/>
    <x v="1"/>
    <n v="148"/>
    <n v="54.12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"/>
    <x v="1"/>
    <n v="198"/>
    <n v="41.04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"/>
    <x v="0"/>
    <n v="248"/>
    <n v="55.05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"/>
    <x v="0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"/>
    <x v="0"/>
    <n v="3410"/>
    <n v="32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"/>
    <x v="1"/>
    <n v="216"/>
    <n v="53.9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"/>
    <x v="1"/>
    <n v="5139"/>
    <n v="33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"/>
    <x v="1"/>
    <n v="2353"/>
    <n v="43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"/>
    <x v="1"/>
    <n v="78"/>
    <n v="86.86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"/>
    <x v="0"/>
    <n v="2201"/>
    <n v="33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"/>
    <x v="0"/>
    <n v="676"/>
    <n v="68.03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"/>
    <x v="1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"/>
    <x v="0"/>
    <n v="831"/>
    <n v="105.05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"/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"/>
    <x v="3"/>
    <n v="56"/>
    <n v="78.819999999999993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"/>
    <x v="1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"/>
    <x v="1"/>
    <n v="138"/>
    <n v="75.73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"/>
    <x v="1"/>
    <n v="3308"/>
    <n v="31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"/>
    <x v="1"/>
    <n v="127"/>
    <n v="101.88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"/>
    <x v="1"/>
    <n v="207"/>
    <n v="52.88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"/>
    <x v="0"/>
    <n v="859"/>
    <n v="71.010000000000005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"/>
    <x v="2"/>
    <n v="31"/>
    <n v="102.39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"/>
    <x v="0"/>
    <n v="45"/>
    <n v="74.47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"/>
    <x v="3"/>
    <n v="1113"/>
    <n v="51.0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"/>
    <x v="1"/>
    <n v="181"/>
    <n v="72.069999999999993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"/>
    <x v="1"/>
    <n v="110"/>
    <n v="75.23999999999999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"/>
    <x v="0"/>
    <n v="31"/>
    <n v="32.97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"/>
    <x v="0"/>
    <n v="78"/>
    <n v="54.81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"/>
    <x v="1"/>
    <n v="185"/>
    <n v="45.0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"/>
    <x v="1"/>
    <n v="121"/>
    <n v="52.96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"/>
    <x v="0"/>
    <n v="1225"/>
    <n v="60.02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"/>
    <x v="1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"/>
    <x v="1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"/>
    <x v="1"/>
    <n v="218"/>
    <n v="32.049999999999997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"/>
    <x v="0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"/>
    <x v="1"/>
    <n v="76"/>
    <n v="108.71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"/>
    <x v="0"/>
    <n v="19"/>
    <n v="83.32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"/>
    <x v="1"/>
    <n v="221"/>
    <n v="55.93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"/>
    <x v="0"/>
    <n v="679"/>
    <n v="105.0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"/>
    <x v="1"/>
    <n v="68"/>
    <n v="112.66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"/>
    <x v="0"/>
    <n v="36"/>
    <n v="81.94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"/>
    <x v="1"/>
    <n v="183"/>
    <n v="64.05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"/>
    <x v="1"/>
    <n v="133"/>
    <n v="106.39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"/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"/>
    <x v="1"/>
    <n v="69"/>
    <n v="111.07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"/>
    <x v="0"/>
    <n v="47"/>
    <n v="95.94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"/>
    <x v="1"/>
    <n v="279"/>
    <n v="43.04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"/>
    <x v="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"/>
    <x v="1"/>
    <n v="2100"/>
    <n v="89.99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"/>
    <x v="1"/>
    <n v="252"/>
    <n v="58.1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"/>
    <x v="1"/>
    <n v="1280"/>
    <n v="84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"/>
    <x v="1"/>
    <n v="157"/>
    <n v="88.8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"/>
    <x v="1"/>
    <n v="194"/>
    <n v="65.959999999999994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"/>
    <x v="1"/>
    <n v="82"/>
    <n v="74.8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"/>
    <x v="0"/>
    <n v="154"/>
    <n v="32.01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"/>
    <x v="0"/>
    <n v="22"/>
    <n v="64.73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"/>
    <x v="1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"/>
    <x v="1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"/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"/>
    <x v="1"/>
    <n v="119"/>
    <n v="94.35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"/>
    <x v="0"/>
    <n v="1758"/>
    <n v="44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"/>
    <x v="0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"/>
    <x v="1"/>
    <n v="1797"/>
    <n v="84.0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"/>
    <x v="1"/>
    <n v="261"/>
    <n v="34.06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"/>
    <x v="1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"/>
    <x v="1"/>
    <n v="3533"/>
    <n v="33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"/>
    <x v="1"/>
    <n v="155"/>
    <n v="83.8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"/>
    <x v="1"/>
    <n v="132"/>
    <n v="63.99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"/>
    <x v="0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"/>
    <x v="3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"/>
    <x v="1"/>
    <n v="1354"/>
    <n v="101.98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"/>
    <x v="1"/>
    <n v="48"/>
    <n v="105.94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"/>
    <x v="1"/>
    <n v="110"/>
    <n v="101.5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"/>
    <x v="1"/>
    <n v="172"/>
    <n v="62.97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"/>
    <x v="1"/>
    <n v="307"/>
    <n v="29.05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"/>
    <x v="1"/>
    <n v="160"/>
    <n v="77.93000000000000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"/>
    <x v="0"/>
    <n v="31"/>
    <n v="80.8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"/>
    <x v="1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"/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"/>
    <x v="1"/>
    <n v="158"/>
    <n v="54.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"/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"/>
    <x v="0"/>
    <n v="35"/>
    <n v="79.3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"/>
    <x v="0"/>
    <n v="63"/>
    <n v="41.17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"/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"/>
    <x v="1"/>
    <n v="163"/>
    <n v="57.16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"/>
    <x v="1"/>
    <n v="85"/>
    <n v="77.180000000000007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"/>
    <x v="1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"/>
    <x v="1"/>
    <n v="3272"/>
    <n v="46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"/>
    <x v="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"/>
    <x v="1"/>
    <n v="126"/>
    <n v="102.6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"/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"/>
    <x v="0"/>
    <n v="121"/>
    <n v="57.1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"/>
    <x v="1"/>
    <n v="2320"/>
    <n v="84.01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"/>
    <x v="1"/>
    <n v="81"/>
    <n v="98.67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"/>
    <x v="1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"/>
    <x v="1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"/>
    <x v="0"/>
    <n v="67"/>
    <n v="81.569999999999993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"/>
    <x v="0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"/>
    <x v="0"/>
    <n v="1229"/>
    <n v="103.03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"/>
    <x v="0"/>
    <n v="12"/>
    <n v="84.33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"/>
    <x v="1"/>
    <n v="53"/>
    <n v="102.6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"/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"/>
    <x v="0"/>
    <n v="452"/>
    <n v="70.06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"/>
    <x v="1"/>
    <n v="193"/>
    <n v="41.91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"/>
    <x v="0"/>
    <n v="1886"/>
    <n v="57.99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"/>
    <x v="1"/>
    <n v="52"/>
    <n v="40.94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"/>
    <x v="0"/>
    <n v="1825"/>
    <n v="70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"/>
    <x v="0"/>
    <n v="31"/>
    <n v="73.84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"/>
    <x v="1"/>
    <n v="290"/>
    <n v="41.98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"/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"/>
    <x v="1"/>
    <n v="1470"/>
    <n v="106.02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"/>
    <x v="1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"/>
    <x v="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"/>
    <x v="1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"/>
    <x v="1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"/>
    <x v="0"/>
    <n v="107"/>
    <n v="103.81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"/>
    <x v="1"/>
    <n v="1460"/>
    <n v="105.03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"/>
    <x v="0"/>
    <n v="27"/>
    <n v="90.26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"/>
    <x v="0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"/>
    <x v="1"/>
    <n v="123"/>
    <n v="102.6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"/>
    <x v="1"/>
    <n v="159"/>
    <n v="55.0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"/>
    <x v="1"/>
    <n v="110"/>
    <n v="32.130000000000003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"/>
    <x v="2"/>
    <n v="14"/>
    <n v="50.64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"/>
    <x v="0"/>
    <n v="1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"/>
    <x v="1"/>
    <n v="236"/>
    <n v="54.89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"/>
    <x v="1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"/>
    <x v="0"/>
    <n v="41"/>
    <n v="44.95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"/>
    <x v="1"/>
    <n v="3934"/>
    <n v="3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"/>
    <x v="1"/>
    <n v="80"/>
    <n v="107.76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"/>
    <x v="3"/>
    <n v="296"/>
    <n v="102.08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"/>
    <x v="1"/>
    <n v="462"/>
    <n v="24.98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"/>
    <x v="0"/>
    <n v="523"/>
    <n v="67.95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"/>
    <x v="0"/>
    <n v="141"/>
    <n v="26.07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"/>
    <x v="1"/>
    <n v="1866"/>
    <n v="105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"/>
    <x v="0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"/>
    <x v="2"/>
    <n v="27"/>
    <n v="77.67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"/>
    <x v="1"/>
    <n v="156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"/>
    <x v="0"/>
    <n v="225"/>
    <n v="92.96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"/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"/>
    <x v="0"/>
    <n v="38"/>
    <n v="31.8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"/>
    <x v="1"/>
    <n v="2289"/>
    <n v="84.01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"/>
    <x v="1"/>
    <n v="65"/>
    <n v="103.42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"/>
    <x v="0"/>
    <n v="15"/>
    <n v="105.13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"/>
    <x v="0"/>
    <n v="37"/>
    <n v="89.22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"/>
    <x v="1"/>
    <n v="3777"/>
    <n v="52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"/>
    <x v="1"/>
    <n v="184"/>
    <n v="64.959999999999994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"/>
    <x v="1"/>
    <n v="85"/>
    <n v="46.24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"/>
    <x v="0"/>
    <n v="112"/>
    <n v="51.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"/>
    <x v="1"/>
    <n v="144"/>
    <n v="33.909999999999997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"/>
    <x v="1"/>
    <n v="1902"/>
    <n v="92.0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"/>
    <x v="1"/>
    <n v="105"/>
    <n v="107.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"/>
    <x v="1"/>
    <n v="132"/>
    <n v="75.84999999999999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"/>
    <x v="0"/>
    <n v="21"/>
    <n v="80.48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"/>
    <x v="3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"/>
    <x v="1"/>
    <n v="96"/>
    <n v="105.14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"/>
    <x v="0"/>
    <n v="67"/>
    <n v="57.3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"/>
    <x v="2"/>
    <n v="66"/>
    <n v="93.35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"/>
    <x v="0"/>
    <n v="78"/>
    <n v="71.989999999999995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"/>
    <x v="0"/>
    <n v="67"/>
    <n v="92.61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"/>
    <x v="1"/>
    <n v="114"/>
    <n v="104.99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"/>
    <x v="0"/>
    <n v="263"/>
    <n v="30.96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"/>
    <x v="0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"/>
    <x v="0"/>
    <n v="181"/>
    <n v="84.19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"/>
    <x v="0"/>
    <n v="13"/>
    <n v="73.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"/>
    <x v="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"/>
    <x v="1"/>
    <n v="203"/>
    <n v="46.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"/>
    <x v="1"/>
    <n v="1559"/>
    <n v="102.02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"/>
    <x v="3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"/>
    <x v="1"/>
    <n v="1548"/>
    <n v="101.02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"/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"/>
    <x v="1"/>
    <n v="131"/>
    <n v="94.92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"/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"/>
    <x v="0"/>
    <n v="130"/>
    <n v="51.01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"/>
    <x v="0"/>
    <n v="55"/>
    <n v="85.05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"/>
    <x v="1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"/>
    <x v="1"/>
    <n v="266"/>
    <n v="40.06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"/>
    <x v="0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"/>
    <x v="1"/>
    <n v="155"/>
    <n v="84.93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"/>
    <x v="1"/>
    <n v="207"/>
    <n v="41.07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"/>
    <x v="1"/>
    <n v="245"/>
    <n v="54.97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"/>
    <x v="1"/>
    <n v="1573"/>
    <n v="77.010000000000005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"/>
    <x v="1"/>
    <n v="114"/>
    <n v="71.2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"/>
    <x v="1"/>
    <n v="93"/>
    <n v="91.9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"/>
    <x v="0"/>
    <n v="594"/>
    <n v="97.07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"/>
    <x v="0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"/>
    <x v="1"/>
    <n v="1681"/>
    <n v="58.02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"/>
    <x v="0"/>
    <n v="252"/>
    <n v="103.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"/>
    <x v="1"/>
    <n v="32"/>
    <n v="93.47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"/>
    <x v="1"/>
    <n v="135"/>
    <n v="61.97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"/>
    <x v="1"/>
    <n v="140"/>
    <n v="92.0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"/>
    <x v="0"/>
    <n v="67"/>
    <n v="77.27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"/>
    <x v="1"/>
    <n v="92"/>
    <n v="93.92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"/>
    <x v="1"/>
    <n v="1015"/>
    <n v="84.97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"/>
    <x v="0"/>
    <n v="742"/>
    <n v="105.9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"/>
    <x v="1"/>
    <n v="323"/>
    <n v="36.97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"/>
    <x v="0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"/>
    <x v="1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"/>
    <x v="1"/>
    <n v="381"/>
    <n v="26.01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"/>
    <x v="0"/>
    <n v="4405"/>
    <n v="2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"/>
    <x v="0"/>
    <n v="92"/>
    <n v="34.17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"/>
    <x v="1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"/>
    <x v="0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"/>
    <x v="1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"/>
    <x v="0"/>
    <n v="64"/>
    <n v="106.86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"/>
    <x v="1"/>
    <n v="241"/>
    <n v="46.02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"/>
    <x v="1"/>
    <n v="132"/>
    <n v="100.17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"/>
    <x v="0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"/>
    <x v="1"/>
    <n v="2043"/>
    <n v="75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"/>
    <x v="0"/>
    <n v="112"/>
    <n v="42.98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"/>
    <x v="3"/>
    <n v="139"/>
    <n v="33.119999999999997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"/>
    <x v="0"/>
    <n v="374"/>
    <n v="101.13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"/>
    <x v="3"/>
    <n v="1122"/>
    <n v="55.99"/>
    <s v="US"/>
    <s v="USD"/>
    <n v="1467176400"/>
    <n v="1467781200"/>
    <x v="878"/>
    <d v="2016-07-06T05:00:00"/>
    <b v="0"/>
    <b v="0"/>
    <s v="food/food trucks"/>
    <x v="0"/>
    <s v="food trucks"/>
  </r>
  <r>
    <m/>
    <m/>
    <m/>
    <m/>
    <m/>
    <m/>
    <x v="4"/>
    <m/>
    <m/>
    <m/>
    <m/>
    <m/>
    <m/>
    <x v="879"/>
    <m/>
    <m/>
    <m/>
    <m/>
    <x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30E56-8E77-4C7A-8E44-39BE58EFF7D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2CC9CE-8D9F-492B-A59F-48BC8791931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5">
  <location ref="A4:F30" firstHeaderRow="1" firstDataRow="2" firstDataCol="1" rowPageCount="2" colPageCount="1"/>
  <pivotFields count="18">
    <pivotField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2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C739B6-B932-49C6-8049-DA7EC8C8DD13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 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29" dT="2023-10-20T04:21:46.86" personId="{AFACB49E-533D-4495-8C93-581B27C45FCD}" id="{E448AAC2-E2C6-49FA-A1FB-21E23DD0C5BF}">
    <text xml:space="preserve">Used floor because of this guy </text>
  </threadedComment>
  <threadedComment ref="E789" dT="2023-10-20T04:24:07.74" personId="{AFACB49E-533D-4495-8C93-581B27C45FCD}" id="{6FF0795A-2066-46A3-8116-CC55B28C8DE8}">
    <text>Floor because it would round up to 100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T1001"/>
  <sheetViews>
    <sheetView tabSelected="1" topLeftCell="C1" workbookViewId="0">
      <selection activeCell="T2" sqref="T2"/>
    </sheetView>
  </sheetViews>
  <sheetFormatPr defaultColWidth="10.6640625" defaultRowHeight="15.5"/>
  <cols>
    <col min="1" max="1" width="3.83203125" bestFit="1" customWidth="1"/>
    <col min="2" max="2" width="30.58203125" bestFit="1" customWidth="1"/>
    <col min="3" max="3" width="49.08203125" style="3" bestFit="1" customWidth="1"/>
    <col min="4" max="4" width="6.83203125" customWidth="1"/>
    <col min="5" max="5" width="7.75" bestFit="1" customWidth="1"/>
    <col min="6" max="6" width="21.75" style="16" customWidth="1"/>
    <col min="7" max="7" width="9.33203125" bestFit="1" customWidth="1"/>
    <col min="8" max="8" width="13.5" bestFit="1" customWidth="1"/>
    <col min="9" max="9" width="27.5" customWidth="1"/>
    <col min="10" max="10" width="7.58203125" bestFit="1" customWidth="1"/>
    <col min="11" max="11" width="12.5" bestFit="1" customWidth="1"/>
    <col min="12" max="12" width="11.5" bestFit="1" customWidth="1"/>
    <col min="13" max="13" width="10.83203125" customWidth="1"/>
    <col min="14" max="14" width="22.33203125" style="8" bestFit="1" customWidth="1"/>
    <col min="15" max="15" width="28" style="8" bestFit="1" customWidth="1"/>
    <col min="16" max="16" width="13.25" bestFit="1" customWidth="1"/>
    <col min="17" max="17" width="12.58203125" bestFit="1" customWidth="1"/>
    <col min="18" max="18" width="28.5" bestFit="1" customWidth="1"/>
    <col min="19" max="20" width="28.5" customWidth="1"/>
  </cols>
  <sheetData>
    <row r="1" spans="1:20" s="1" customFormat="1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7" t="s">
        <v>2071</v>
      </c>
      <c r="O1" s="7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2070</v>
      </c>
    </row>
    <row r="2" spans="1:20">
      <c r="A2">
        <v>0</v>
      </c>
      <c r="B2" t="s">
        <v>12</v>
      </c>
      <c r="C2" s="3" t="s">
        <v>13</v>
      </c>
      <c r="D2">
        <v>100</v>
      </c>
      <c r="E2">
        <v>0</v>
      </c>
      <c r="F2" s="16">
        <f>_xlfn.FLOOR.MATH(((E2/D2)*100))</f>
        <v>0</v>
      </c>
      <c r="G2" t="s">
        <v>14</v>
      </c>
      <c r="H2">
        <v>0</v>
      </c>
      <c r="I2">
        <f>ROUND(IF(E2=0,0,E2/H2),2)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(((L2/60)/60/24)+DATE(1970,1,1))</f>
        <v>42336.25</v>
      </c>
      <c r="O2" s="8">
        <f>(((M2/60)/60/24)+DATE(1970,1,1))</f>
        <v>42353.25</v>
      </c>
      <c r="P2" t="b">
        <v>0</v>
      </c>
      <c r="Q2" t="b">
        <v>0</v>
      </c>
      <c r="R2" t="s">
        <v>17</v>
      </c>
      <c r="S2" t="str">
        <f>LEFT(R2,SEARCH("/",R2)-1)</f>
        <v>food</v>
      </c>
      <c r="T2" t="str">
        <f>RIGHT(R2,LEN(R2)-SEARCH("/",R2))</f>
        <v>food trucks</v>
      </c>
    </row>
    <row r="3" spans="1:20">
      <c r="A3">
        <v>1</v>
      </c>
      <c r="B3" t="s">
        <v>18</v>
      </c>
      <c r="C3" s="3" t="s">
        <v>19</v>
      </c>
      <c r="D3">
        <v>1400</v>
      </c>
      <c r="E3">
        <v>14560</v>
      </c>
      <c r="F3" s="16">
        <f t="shared" ref="F3:F66" si="0">_xlfn.FLOOR.MATH(((E3/D3)*100))</f>
        <v>1040</v>
      </c>
      <c r="G3" t="s">
        <v>20</v>
      </c>
      <c r="H3">
        <v>158</v>
      </c>
      <c r="I3">
        <f>ROUND(IF(E3=0,0,E3/H3),2)</f>
        <v>92.15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1">(((L3/60)/60/24)+DATE(1970,1,1))</f>
        <v>41870.208333333336</v>
      </c>
      <c r="O3" s="8">
        <f t="shared" ref="O3:O66" si="2">(((M3/60)/60/24)+DATE(1970,1,1))</f>
        <v>41872.208333333336</v>
      </c>
      <c r="P3" t="b">
        <v>0</v>
      </c>
      <c r="Q3" t="b">
        <v>1</v>
      </c>
      <c r="R3" t="s">
        <v>23</v>
      </c>
      <c r="S3" t="str">
        <f t="shared" ref="S3:S66" si="3">LEFT(R3,SEARCH("/",R3)-1)</f>
        <v>music</v>
      </c>
      <c r="T3" t="str">
        <f t="shared" ref="T3:T66" si="4">RIGHT(R3,LEN(R3)-SEARCH("/",R3))</f>
        <v>rock</v>
      </c>
    </row>
    <row r="4" spans="1:20">
      <c r="A4">
        <v>2</v>
      </c>
      <c r="B4" t="s">
        <v>24</v>
      </c>
      <c r="C4" s="3" t="s">
        <v>25</v>
      </c>
      <c r="D4">
        <v>108400</v>
      </c>
      <c r="E4">
        <v>142523</v>
      </c>
      <c r="F4" s="16">
        <f t="shared" si="0"/>
        <v>131</v>
      </c>
      <c r="G4" t="s">
        <v>20</v>
      </c>
      <c r="H4">
        <v>1425</v>
      </c>
      <c r="I4">
        <f t="shared" ref="I4:I67" si="5">ROUND(IF(E4=0,0,E4/H4),2)</f>
        <v>100.02</v>
      </c>
      <c r="J4" t="s">
        <v>26</v>
      </c>
      <c r="K4" t="s">
        <v>27</v>
      </c>
      <c r="L4">
        <v>1384668000</v>
      </c>
      <c r="M4">
        <v>1384840800</v>
      </c>
      <c r="N4" s="8">
        <f t="shared" si="1"/>
        <v>41595.25</v>
      </c>
      <c r="O4" s="8">
        <f t="shared" si="2"/>
        <v>41597.25</v>
      </c>
      <c r="P4" t="b">
        <v>0</v>
      </c>
      <c r="Q4" t="b">
        <v>0</v>
      </c>
      <c r="R4" t="s">
        <v>28</v>
      </c>
      <c r="S4" t="str">
        <f t="shared" si="3"/>
        <v>technology</v>
      </c>
      <c r="T4" t="str">
        <f t="shared" si="4"/>
        <v>web</v>
      </c>
    </row>
    <row r="5" spans="1:20">
      <c r="A5">
        <v>3</v>
      </c>
      <c r="B5" t="s">
        <v>29</v>
      </c>
      <c r="C5" s="3" t="s">
        <v>30</v>
      </c>
      <c r="D5">
        <v>4200</v>
      </c>
      <c r="E5">
        <v>2477</v>
      </c>
      <c r="F5" s="16">
        <f t="shared" si="0"/>
        <v>58</v>
      </c>
      <c r="G5" t="s">
        <v>14</v>
      </c>
      <c r="H5">
        <v>24</v>
      </c>
      <c r="I5">
        <f t="shared" si="5"/>
        <v>103.21</v>
      </c>
      <c r="J5" t="s">
        <v>21</v>
      </c>
      <c r="K5" t="s">
        <v>22</v>
      </c>
      <c r="L5">
        <v>1565499600</v>
      </c>
      <c r="M5">
        <v>1568955600</v>
      </c>
      <c r="N5" s="8">
        <f t="shared" si="1"/>
        <v>43688.208333333328</v>
      </c>
      <c r="O5" s="8">
        <f t="shared" si="2"/>
        <v>43728.208333333328</v>
      </c>
      <c r="P5" t="b">
        <v>0</v>
      </c>
      <c r="Q5" t="b">
        <v>0</v>
      </c>
      <c r="R5" t="s">
        <v>23</v>
      </c>
      <c r="S5" t="str">
        <f t="shared" si="3"/>
        <v>music</v>
      </c>
      <c r="T5" t="str">
        <f t="shared" si="4"/>
        <v>rock</v>
      </c>
    </row>
    <row r="6" spans="1:20">
      <c r="A6">
        <v>4</v>
      </c>
      <c r="B6" t="s">
        <v>31</v>
      </c>
      <c r="C6" s="3" t="s">
        <v>32</v>
      </c>
      <c r="D6">
        <v>7600</v>
      </c>
      <c r="E6">
        <v>5265</v>
      </c>
      <c r="F6" s="16">
        <f t="shared" si="0"/>
        <v>69</v>
      </c>
      <c r="G6" t="s">
        <v>14</v>
      </c>
      <c r="H6">
        <v>53</v>
      </c>
      <c r="I6">
        <f t="shared" si="5"/>
        <v>99.34</v>
      </c>
      <c r="J6" t="s">
        <v>21</v>
      </c>
      <c r="K6" t="s">
        <v>22</v>
      </c>
      <c r="L6">
        <v>1547964000</v>
      </c>
      <c r="M6">
        <v>1548309600</v>
      </c>
      <c r="N6" s="8">
        <f t="shared" si="1"/>
        <v>43485.25</v>
      </c>
      <c r="O6" s="8">
        <f t="shared" si="2"/>
        <v>43489.25</v>
      </c>
      <c r="P6" t="b">
        <v>0</v>
      </c>
      <c r="Q6" t="b">
        <v>0</v>
      </c>
      <c r="R6" t="s">
        <v>33</v>
      </c>
      <c r="S6" t="str">
        <f t="shared" si="3"/>
        <v>theater</v>
      </c>
      <c r="T6" t="str">
        <f t="shared" si="4"/>
        <v>plays</v>
      </c>
    </row>
    <row r="7" spans="1:20">
      <c r="A7">
        <v>5</v>
      </c>
      <c r="B7" t="s">
        <v>34</v>
      </c>
      <c r="C7" s="3" t="s">
        <v>35</v>
      </c>
      <c r="D7">
        <v>7600</v>
      </c>
      <c r="E7">
        <v>13195</v>
      </c>
      <c r="F7" s="16">
        <f t="shared" si="0"/>
        <v>173</v>
      </c>
      <c r="G7" t="s">
        <v>20</v>
      </c>
      <c r="H7">
        <v>174</v>
      </c>
      <c r="I7">
        <f t="shared" si="5"/>
        <v>75.83</v>
      </c>
      <c r="J7" t="s">
        <v>36</v>
      </c>
      <c r="K7" t="s">
        <v>37</v>
      </c>
      <c r="L7">
        <v>1346130000</v>
      </c>
      <c r="M7">
        <v>1347080400</v>
      </c>
      <c r="N7" s="8">
        <f t="shared" si="1"/>
        <v>41149.208333333336</v>
      </c>
      <c r="O7" s="8">
        <f t="shared" si="2"/>
        <v>41160.208333333336</v>
      </c>
      <c r="P7" t="b">
        <v>0</v>
      </c>
      <c r="Q7" t="b">
        <v>0</v>
      </c>
      <c r="R7" t="s">
        <v>33</v>
      </c>
      <c r="S7" t="str">
        <f t="shared" si="3"/>
        <v>theater</v>
      </c>
      <c r="T7" t="str">
        <f t="shared" si="4"/>
        <v>plays</v>
      </c>
    </row>
    <row r="8" spans="1:20">
      <c r="A8">
        <v>6</v>
      </c>
      <c r="B8" t="s">
        <v>38</v>
      </c>
      <c r="C8" s="3" t="s">
        <v>39</v>
      </c>
      <c r="D8">
        <v>5200</v>
      </c>
      <c r="E8">
        <v>1090</v>
      </c>
      <c r="F8" s="16">
        <f t="shared" si="0"/>
        <v>20</v>
      </c>
      <c r="G8" t="s">
        <v>14</v>
      </c>
      <c r="H8">
        <v>18</v>
      </c>
      <c r="I8">
        <f t="shared" si="5"/>
        <v>60.56</v>
      </c>
      <c r="J8" t="s">
        <v>40</v>
      </c>
      <c r="K8" t="s">
        <v>41</v>
      </c>
      <c r="L8">
        <v>1505278800</v>
      </c>
      <c r="M8">
        <v>1505365200</v>
      </c>
      <c r="N8" s="8">
        <f t="shared" si="1"/>
        <v>42991.208333333328</v>
      </c>
      <c r="O8" s="8">
        <f t="shared" si="2"/>
        <v>42992.208333333328</v>
      </c>
      <c r="P8" t="b">
        <v>0</v>
      </c>
      <c r="Q8" t="b">
        <v>0</v>
      </c>
      <c r="R8" t="s">
        <v>42</v>
      </c>
      <c r="S8" t="str">
        <f t="shared" si="3"/>
        <v>film &amp; video</v>
      </c>
      <c r="T8" t="str">
        <f t="shared" si="4"/>
        <v>documentary</v>
      </c>
    </row>
    <row r="9" spans="1:20">
      <c r="A9">
        <v>7</v>
      </c>
      <c r="B9" t="s">
        <v>43</v>
      </c>
      <c r="C9" s="3" t="s">
        <v>44</v>
      </c>
      <c r="D9">
        <v>4500</v>
      </c>
      <c r="E9">
        <v>14741</v>
      </c>
      <c r="F9" s="16">
        <f t="shared" si="0"/>
        <v>327</v>
      </c>
      <c r="G9" t="s">
        <v>20</v>
      </c>
      <c r="H9">
        <v>227</v>
      </c>
      <c r="I9">
        <f t="shared" si="5"/>
        <v>64.94</v>
      </c>
      <c r="J9" t="s">
        <v>36</v>
      </c>
      <c r="K9" t="s">
        <v>37</v>
      </c>
      <c r="L9">
        <v>1439442000</v>
      </c>
      <c r="M9">
        <v>1439614800</v>
      </c>
      <c r="N9" s="8">
        <f t="shared" si="1"/>
        <v>42229.208333333328</v>
      </c>
      <c r="O9" s="8">
        <f t="shared" si="2"/>
        <v>42231.208333333328</v>
      </c>
      <c r="P9" t="b">
        <v>0</v>
      </c>
      <c r="Q9" t="b">
        <v>0</v>
      </c>
      <c r="R9" t="s">
        <v>33</v>
      </c>
      <c r="S9" t="str">
        <f t="shared" si="3"/>
        <v>theater</v>
      </c>
      <c r="T9" t="str">
        <f t="shared" si="4"/>
        <v>plays</v>
      </c>
    </row>
    <row r="10" spans="1:20" hidden="1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19</v>
      </c>
      <c r="G10" t="s">
        <v>47</v>
      </c>
      <c r="H10">
        <v>708</v>
      </c>
      <c r="I10">
        <f t="shared" si="5"/>
        <v>31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1"/>
        <v>40399.208333333336</v>
      </c>
      <c r="O10" s="8">
        <f t="shared" si="2"/>
        <v>40401.208333333336</v>
      </c>
      <c r="P10" t="b">
        <v>0</v>
      </c>
      <c r="Q10" t="b">
        <v>0</v>
      </c>
      <c r="R10" t="s">
        <v>33</v>
      </c>
      <c r="S10" t="str">
        <f t="shared" si="3"/>
        <v>theater</v>
      </c>
      <c r="T10" t="str">
        <f t="shared" si="4"/>
        <v>plays</v>
      </c>
    </row>
    <row r="11" spans="1:20">
      <c r="A11">
        <v>9</v>
      </c>
      <c r="B11" t="s">
        <v>48</v>
      </c>
      <c r="C11" s="3" t="s">
        <v>49</v>
      </c>
      <c r="D11">
        <v>6200</v>
      </c>
      <c r="E11">
        <v>3208</v>
      </c>
      <c r="F11" s="16">
        <f t="shared" si="0"/>
        <v>51</v>
      </c>
      <c r="G11" t="s">
        <v>14</v>
      </c>
      <c r="H11">
        <v>44</v>
      </c>
      <c r="I11">
        <f t="shared" si="5"/>
        <v>72.91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1"/>
        <v>41536.208333333336</v>
      </c>
      <c r="O11" s="8">
        <f t="shared" si="2"/>
        <v>41585.25</v>
      </c>
      <c r="P11" t="b">
        <v>0</v>
      </c>
      <c r="Q11" t="b">
        <v>0</v>
      </c>
      <c r="R11" t="s">
        <v>50</v>
      </c>
      <c r="S11" t="str">
        <f t="shared" si="3"/>
        <v>music</v>
      </c>
      <c r="T11" t="str">
        <f t="shared" si="4"/>
        <v>electric music</v>
      </c>
    </row>
    <row r="12" spans="1:20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16">
        <f t="shared" si="0"/>
        <v>266</v>
      </c>
      <c r="G12" t="s">
        <v>20</v>
      </c>
      <c r="H12">
        <v>220</v>
      </c>
      <c r="I12">
        <f t="shared" si="5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1"/>
        <v>40404.208333333336</v>
      </c>
      <c r="O12" s="8">
        <f t="shared" si="2"/>
        <v>40452.208333333336</v>
      </c>
      <c r="P12" t="b">
        <v>0</v>
      </c>
      <c r="Q12" t="b">
        <v>0</v>
      </c>
      <c r="R12" t="s">
        <v>53</v>
      </c>
      <c r="S12" t="str">
        <f t="shared" si="3"/>
        <v>film &amp; video</v>
      </c>
      <c r="T12" t="str">
        <f t="shared" si="4"/>
        <v>drama</v>
      </c>
    </row>
    <row r="13" spans="1:20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16">
        <f t="shared" si="0"/>
        <v>48</v>
      </c>
      <c r="G13" t="s">
        <v>14</v>
      </c>
      <c r="H13">
        <v>27</v>
      </c>
      <c r="I13">
        <f t="shared" si="5"/>
        <v>112.22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1"/>
        <v>40442.208333333336</v>
      </c>
      <c r="O13" s="8">
        <f t="shared" si="2"/>
        <v>40448.208333333336</v>
      </c>
      <c r="P13" t="b">
        <v>0</v>
      </c>
      <c r="Q13" t="b">
        <v>1</v>
      </c>
      <c r="R13" t="s">
        <v>33</v>
      </c>
      <c r="S13" t="str">
        <f t="shared" si="3"/>
        <v>theater</v>
      </c>
      <c r="T13" t="str">
        <f t="shared" si="4"/>
        <v>plays</v>
      </c>
    </row>
    <row r="14" spans="1:20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16">
        <f t="shared" si="0"/>
        <v>89</v>
      </c>
      <c r="G14" t="s">
        <v>14</v>
      </c>
      <c r="H14">
        <v>55</v>
      </c>
      <c r="I14">
        <f t="shared" si="5"/>
        <v>102.35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1"/>
        <v>43760.208333333328</v>
      </c>
      <c r="O14" s="8">
        <f t="shared" si="2"/>
        <v>43768.208333333328</v>
      </c>
      <c r="P14" t="b">
        <v>0</v>
      </c>
      <c r="Q14" t="b">
        <v>0</v>
      </c>
      <c r="R14" t="s">
        <v>53</v>
      </c>
      <c r="S14" t="str">
        <f t="shared" si="3"/>
        <v>film &amp; video</v>
      </c>
      <c r="T14" t="str">
        <f t="shared" si="4"/>
        <v>drama</v>
      </c>
    </row>
    <row r="15" spans="1:20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16">
        <f t="shared" si="0"/>
        <v>245</v>
      </c>
      <c r="G15" t="s">
        <v>20</v>
      </c>
      <c r="H15">
        <v>98</v>
      </c>
      <c r="I15">
        <f t="shared" si="5"/>
        <v>105.05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1"/>
        <v>42532.208333333328</v>
      </c>
      <c r="O15" s="8">
        <f t="shared" si="2"/>
        <v>42544.208333333328</v>
      </c>
      <c r="P15" t="b">
        <v>0</v>
      </c>
      <c r="Q15" t="b">
        <v>0</v>
      </c>
      <c r="R15" t="s">
        <v>60</v>
      </c>
      <c r="S15" t="str">
        <f t="shared" si="3"/>
        <v>music</v>
      </c>
      <c r="T15" t="str">
        <f t="shared" si="4"/>
        <v>indie rock</v>
      </c>
    </row>
    <row r="16" spans="1:20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16">
        <f t="shared" si="0"/>
        <v>66</v>
      </c>
      <c r="G16" t="s">
        <v>14</v>
      </c>
      <c r="H16">
        <v>200</v>
      </c>
      <c r="I16">
        <f t="shared" si="5"/>
        <v>94.15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1"/>
        <v>40974.25</v>
      </c>
      <c r="O16" s="8">
        <f t="shared" si="2"/>
        <v>41001.208333333336</v>
      </c>
      <c r="P16" t="b">
        <v>0</v>
      </c>
      <c r="Q16" t="b">
        <v>0</v>
      </c>
      <c r="R16" t="s">
        <v>60</v>
      </c>
      <c r="S16" t="str">
        <f t="shared" si="3"/>
        <v>music</v>
      </c>
      <c r="T16" t="str">
        <f t="shared" si="4"/>
        <v>indie rock</v>
      </c>
    </row>
    <row r="17" spans="1:20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16">
        <f t="shared" si="0"/>
        <v>47</v>
      </c>
      <c r="G17" t="s">
        <v>14</v>
      </c>
      <c r="H17">
        <v>452</v>
      </c>
      <c r="I17">
        <f t="shared" si="5"/>
        <v>84.99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1"/>
        <v>43809.25</v>
      </c>
      <c r="O17" s="8">
        <f t="shared" si="2"/>
        <v>43813.25</v>
      </c>
      <c r="P17" t="b">
        <v>0</v>
      </c>
      <c r="Q17" t="b">
        <v>0</v>
      </c>
      <c r="R17" t="s">
        <v>65</v>
      </c>
      <c r="S17" t="str">
        <f t="shared" si="3"/>
        <v>technology</v>
      </c>
      <c r="T17" t="str">
        <f t="shared" si="4"/>
        <v>wearables</v>
      </c>
    </row>
    <row r="18" spans="1:20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16">
        <f t="shared" si="0"/>
        <v>649</v>
      </c>
      <c r="G18" t="s">
        <v>20</v>
      </c>
      <c r="H18">
        <v>100</v>
      </c>
      <c r="I18">
        <f t="shared" si="5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1"/>
        <v>41661.25</v>
      </c>
      <c r="O18" s="8">
        <f t="shared" si="2"/>
        <v>41683.25</v>
      </c>
      <c r="P18" t="b">
        <v>0</v>
      </c>
      <c r="Q18" t="b">
        <v>0</v>
      </c>
      <c r="R18" t="s">
        <v>68</v>
      </c>
      <c r="S18" t="str">
        <f t="shared" si="3"/>
        <v>publishing</v>
      </c>
      <c r="T18" t="str">
        <f t="shared" si="4"/>
        <v>nonfiction</v>
      </c>
    </row>
    <row r="19" spans="1:20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16">
        <f t="shared" si="0"/>
        <v>159</v>
      </c>
      <c r="G19" t="s">
        <v>20</v>
      </c>
      <c r="H19">
        <v>1249</v>
      </c>
      <c r="I19">
        <f t="shared" si="5"/>
        <v>107.96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1"/>
        <v>40555.25</v>
      </c>
      <c r="O19" s="8">
        <f t="shared" si="2"/>
        <v>40556.25</v>
      </c>
      <c r="P19" t="b">
        <v>0</v>
      </c>
      <c r="Q19" t="b">
        <v>0</v>
      </c>
      <c r="R19" t="s">
        <v>71</v>
      </c>
      <c r="S19" t="str">
        <f t="shared" si="3"/>
        <v>film &amp; video</v>
      </c>
      <c r="T19" t="str">
        <f t="shared" si="4"/>
        <v>animation</v>
      </c>
    </row>
    <row r="20" spans="1:20" hidden="1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66</v>
      </c>
      <c r="G20" t="s">
        <v>74</v>
      </c>
      <c r="H20">
        <v>135</v>
      </c>
      <c r="I20">
        <f t="shared" si="5"/>
        <v>45.1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1"/>
        <v>43351.208333333328</v>
      </c>
      <c r="O20" s="8">
        <f t="shared" si="2"/>
        <v>43359.208333333328</v>
      </c>
      <c r="P20" t="b">
        <v>0</v>
      </c>
      <c r="Q20" t="b">
        <v>0</v>
      </c>
      <c r="R20" t="s">
        <v>33</v>
      </c>
      <c r="S20" t="str">
        <f t="shared" si="3"/>
        <v>theater</v>
      </c>
      <c r="T20" t="str">
        <f t="shared" si="4"/>
        <v>plays</v>
      </c>
    </row>
    <row r="21" spans="1:20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16">
        <f t="shared" si="0"/>
        <v>48</v>
      </c>
      <c r="G21" t="s">
        <v>14</v>
      </c>
      <c r="H21">
        <v>674</v>
      </c>
      <c r="I21">
        <f t="shared" si="5"/>
        <v>45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1"/>
        <v>43528.25</v>
      </c>
      <c r="O21" s="8">
        <f t="shared" si="2"/>
        <v>43549.208333333328</v>
      </c>
      <c r="P21" t="b">
        <v>0</v>
      </c>
      <c r="Q21" t="b">
        <v>1</v>
      </c>
      <c r="R21" t="s">
        <v>33</v>
      </c>
      <c r="S21" t="str">
        <f t="shared" si="3"/>
        <v>theater</v>
      </c>
      <c r="T21" t="str">
        <f t="shared" si="4"/>
        <v>plays</v>
      </c>
    </row>
    <row r="22" spans="1:20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16">
        <f t="shared" si="0"/>
        <v>112</v>
      </c>
      <c r="G22" t="s">
        <v>20</v>
      </c>
      <c r="H22">
        <v>1396</v>
      </c>
      <c r="I22">
        <f t="shared" si="5"/>
        <v>105.97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1"/>
        <v>41848.208333333336</v>
      </c>
      <c r="O22" s="8">
        <f t="shared" si="2"/>
        <v>41848.208333333336</v>
      </c>
      <c r="P22" t="b">
        <v>0</v>
      </c>
      <c r="Q22" t="b">
        <v>0</v>
      </c>
      <c r="R22" t="s">
        <v>53</v>
      </c>
      <c r="S22" t="str">
        <f t="shared" si="3"/>
        <v>film &amp; video</v>
      </c>
      <c r="T22" t="str">
        <f t="shared" si="4"/>
        <v>drama</v>
      </c>
    </row>
    <row r="23" spans="1:20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16">
        <f t="shared" si="0"/>
        <v>40</v>
      </c>
      <c r="G23" t="s">
        <v>14</v>
      </c>
      <c r="H23">
        <v>558</v>
      </c>
      <c r="I23">
        <f t="shared" si="5"/>
        <v>69.06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1"/>
        <v>40770.208333333336</v>
      </c>
      <c r="O23" s="8">
        <f t="shared" si="2"/>
        <v>40804.208333333336</v>
      </c>
      <c r="P23" t="b">
        <v>0</v>
      </c>
      <c r="Q23" t="b">
        <v>0</v>
      </c>
      <c r="R23" t="s">
        <v>33</v>
      </c>
      <c r="S23" t="str">
        <f t="shared" si="3"/>
        <v>theater</v>
      </c>
      <c r="T23" t="str">
        <f t="shared" si="4"/>
        <v>plays</v>
      </c>
    </row>
    <row r="24" spans="1:20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16">
        <f t="shared" si="0"/>
        <v>128</v>
      </c>
      <c r="G24" t="s">
        <v>20</v>
      </c>
      <c r="H24">
        <v>890</v>
      </c>
      <c r="I24">
        <f t="shared" si="5"/>
        <v>85.04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1"/>
        <v>43193.208333333328</v>
      </c>
      <c r="O24" s="8">
        <f t="shared" si="2"/>
        <v>43208.208333333328</v>
      </c>
      <c r="P24" t="b">
        <v>0</v>
      </c>
      <c r="Q24" t="b">
        <v>0</v>
      </c>
      <c r="R24" t="s">
        <v>33</v>
      </c>
      <c r="S24" t="str">
        <f t="shared" si="3"/>
        <v>theater</v>
      </c>
      <c r="T24" t="str">
        <f t="shared" si="4"/>
        <v>plays</v>
      </c>
    </row>
    <row r="25" spans="1:20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16">
        <f t="shared" si="0"/>
        <v>332</v>
      </c>
      <c r="G25" t="s">
        <v>20</v>
      </c>
      <c r="H25">
        <v>142</v>
      </c>
      <c r="I25">
        <f t="shared" si="5"/>
        <v>105.23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1"/>
        <v>43510.25</v>
      </c>
      <c r="O25" s="8">
        <f t="shared" si="2"/>
        <v>43563.208333333328</v>
      </c>
      <c r="P25" t="b">
        <v>0</v>
      </c>
      <c r="Q25" t="b">
        <v>0</v>
      </c>
      <c r="R25" t="s">
        <v>42</v>
      </c>
      <c r="S25" t="str">
        <f t="shared" si="3"/>
        <v>film &amp; video</v>
      </c>
      <c r="T25" t="str">
        <f t="shared" si="4"/>
        <v>documentary</v>
      </c>
    </row>
    <row r="26" spans="1:20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16">
        <f t="shared" si="0"/>
        <v>112</v>
      </c>
      <c r="G26" t="s">
        <v>20</v>
      </c>
      <c r="H26">
        <v>2673</v>
      </c>
      <c r="I26">
        <f t="shared" si="5"/>
        <v>39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1"/>
        <v>41811.208333333336</v>
      </c>
      <c r="O26" s="8">
        <f t="shared" si="2"/>
        <v>41813.208333333336</v>
      </c>
      <c r="P26" t="b">
        <v>0</v>
      </c>
      <c r="Q26" t="b">
        <v>0</v>
      </c>
      <c r="R26" t="s">
        <v>65</v>
      </c>
      <c r="S26" t="str">
        <f t="shared" si="3"/>
        <v>technology</v>
      </c>
      <c r="T26" t="str">
        <f t="shared" si="4"/>
        <v>wearables</v>
      </c>
    </row>
    <row r="27" spans="1:20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16">
        <f t="shared" si="0"/>
        <v>216</v>
      </c>
      <c r="G27" t="s">
        <v>20</v>
      </c>
      <c r="H27">
        <v>163</v>
      </c>
      <c r="I27">
        <f t="shared" si="5"/>
        <v>73.03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1"/>
        <v>40681.208333333336</v>
      </c>
      <c r="O27" s="8">
        <f t="shared" si="2"/>
        <v>40701.208333333336</v>
      </c>
      <c r="P27" t="b">
        <v>0</v>
      </c>
      <c r="Q27" t="b">
        <v>1</v>
      </c>
      <c r="R27" t="s">
        <v>89</v>
      </c>
      <c r="S27" t="str">
        <f t="shared" si="3"/>
        <v>games</v>
      </c>
      <c r="T27" t="str">
        <f t="shared" si="4"/>
        <v>video games</v>
      </c>
    </row>
    <row r="28" spans="1:20" hidden="1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48</v>
      </c>
      <c r="G28" t="s">
        <v>74</v>
      </c>
      <c r="H28">
        <v>1480</v>
      </c>
      <c r="I28">
        <f t="shared" si="5"/>
        <v>35.01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1"/>
        <v>43312.208333333328</v>
      </c>
      <c r="O28" s="8">
        <f t="shared" si="2"/>
        <v>43339.208333333328</v>
      </c>
      <c r="P28" t="b">
        <v>0</v>
      </c>
      <c r="Q28" t="b">
        <v>0</v>
      </c>
      <c r="R28" t="s">
        <v>33</v>
      </c>
      <c r="S28" t="str">
        <f t="shared" si="3"/>
        <v>theater</v>
      </c>
      <c r="T28" t="str">
        <f t="shared" si="4"/>
        <v>plays</v>
      </c>
    </row>
    <row r="29" spans="1:20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16">
        <f t="shared" si="0"/>
        <v>79</v>
      </c>
      <c r="G29" t="s">
        <v>14</v>
      </c>
      <c r="H29">
        <v>15</v>
      </c>
      <c r="I29">
        <f t="shared" si="5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1"/>
        <v>42280.208333333328</v>
      </c>
      <c r="O29" s="8">
        <f t="shared" si="2"/>
        <v>42288.208333333328</v>
      </c>
      <c r="P29" t="b">
        <v>0</v>
      </c>
      <c r="Q29" t="b">
        <v>0</v>
      </c>
      <c r="R29" t="s">
        <v>23</v>
      </c>
      <c r="S29" t="str">
        <f t="shared" si="3"/>
        <v>music</v>
      </c>
      <c r="T29" t="str">
        <f t="shared" si="4"/>
        <v>rock</v>
      </c>
    </row>
    <row r="30" spans="1:20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16">
        <f t="shared" si="0"/>
        <v>105</v>
      </c>
      <c r="G30" t="s">
        <v>20</v>
      </c>
      <c r="H30">
        <v>2220</v>
      </c>
      <c r="I30">
        <f t="shared" si="5"/>
        <v>62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1"/>
        <v>40218.25</v>
      </c>
      <c r="O30" s="8">
        <f t="shared" si="2"/>
        <v>40241.25</v>
      </c>
      <c r="P30" t="b">
        <v>0</v>
      </c>
      <c r="Q30" t="b">
        <v>1</v>
      </c>
      <c r="R30" t="s">
        <v>33</v>
      </c>
      <c r="S30" t="str">
        <f t="shared" si="3"/>
        <v>theater</v>
      </c>
      <c r="T30" t="str">
        <f t="shared" si="4"/>
        <v>plays</v>
      </c>
    </row>
    <row r="31" spans="1:20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16">
        <f t="shared" si="0"/>
        <v>328</v>
      </c>
      <c r="G31" t="s">
        <v>20</v>
      </c>
      <c r="H31">
        <v>1606</v>
      </c>
      <c r="I31">
        <f t="shared" si="5"/>
        <v>94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1"/>
        <v>43301.208333333328</v>
      </c>
      <c r="O31" s="8">
        <f t="shared" si="2"/>
        <v>43341.208333333328</v>
      </c>
      <c r="P31" t="b">
        <v>0</v>
      </c>
      <c r="Q31" t="b">
        <v>0</v>
      </c>
      <c r="R31" t="s">
        <v>100</v>
      </c>
      <c r="S31" t="str">
        <f t="shared" si="3"/>
        <v>film &amp; video</v>
      </c>
      <c r="T31" t="str">
        <f t="shared" si="4"/>
        <v>shorts</v>
      </c>
    </row>
    <row r="32" spans="1:20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16">
        <f t="shared" si="0"/>
        <v>160</v>
      </c>
      <c r="G32" t="s">
        <v>20</v>
      </c>
      <c r="H32">
        <v>129</v>
      </c>
      <c r="I32">
        <f t="shared" si="5"/>
        <v>112.05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1"/>
        <v>43609.208333333328</v>
      </c>
      <c r="O32" s="8">
        <f t="shared" si="2"/>
        <v>43614.208333333328</v>
      </c>
      <c r="P32" t="b">
        <v>0</v>
      </c>
      <c r="Q32" t="b">
        <v>0</v>
      </c>
      <c r="R32" t="s">
        <v>71</v>
      </c>
      <c r="S32" t="str">
        <f t="shared" si="3"/>
        <v>film &amp; video</v>
      </c>
      <c r="T32" t="str">
        <f t="shared" si="4"/>
        <v>animation</v>
      </c>
    </row>
    <row r="33" spans="1:20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16">
        <f t="shared" si="0"/>
        <v>310</v>
      </c>
      <c r="G33" t="s">
        <v>20</v>
      </c>
      <c r="H33">
        <v>226</v>
      </c>
      <c r="I33">
        <f t="shared" si="5"/>
        <v>48.01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1"/>
        <v>42374.25</v>
      </c>
      <c r="O33" s="8">
        <f t="shared" si="2"/>
        <v>42402.25</v>
      </c>
      <c r="P33" t="b">
        <v>0</v>
      </c>
      <c r="Q33" t="b">
        <v>0</v>
      </c>
      <c r="R33" t="s">
        <v>89</v>
      </c>
      <c r="S33" t="str">
        <f t="shared" si="3"/>
        <v>games</v>
      </c>
      <c r="T33" t="str">
        <f t="shared" si="4"/>
        <v>video games</v>
      </c>
    </row>
    <row r="34" spans="1:20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16">
        <f t="shared" si="0"/>
        <v>86</v>
      </c>
      <c r="G34" t="s">
        <v>14</v>
      </c>
      <c r="H34">
        <v>2307</v>
      </c>
      <c r="I34">
        <f t="shared" si="5"/>
        <v>38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1"/>
        <v>43110.25</v>
      </c>
      <c r="O34" s="8">
        <f t="shared" si="2"/>
        <v>43137.25</v>
      </c>
      <c r="P34" t="b">
        <v>0</v>
      </c>
      <c r="Q34" t="b">
        <v>0</v>
      </c>
      <c r="R34" t="s">
        <v>42</v>
      </c>
      <c r="S34" t="str">
        <f t="shared" si="3"/>
        <v>film &amp; video</v>
      </c>
      <c r="T34" t="str">
        <f t="shared" si="4"/>
        <v>documentary</v>
      </c>
    </row>
    <row r="35" spans="1:20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16">
        <f t="shared" si="0"/>
        <v>377</v>
      </c>
      <c r="G35" t="s">
        <v>20</v>
      </c>
      <c r="H35">
        <v>5419</v>
      </c>
      <c r="I35">
        <f t="shared" si="5"/>
        <v>35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1"/>
        <v>41917.208333333336</v>
      </c>
      <c r="O35" s="8">
        <f t="shared" si="2"/>
        <v>41954.25</v>
      </c>
      <c r="P35" t="b">
        <v>0</v>
      </c>
      <c r="Q35" t="b">
        <v>0</v>
      </c>
      <c r="R35" t="s">
        <v>33</v>
      </c>
      <c r="S35" t="str">
        <f t="shared" si="3"/>
        <v>theater</v>
      </c>
      <c r="T35" t="str">
        <f t="shared" si="4"/>
        <v>plays</v>
      </c>
    </row>
    <row r="36" spans="1:20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16">
        <f t="shared" si="0"/>
        <v>150</v>
      </c>
      <c r="G36" t="s">
        <v>20</v>
      </c>
      <c r="H36">
        <v>165</v>
      </c>
      <c r="I36">
        <f t="shared" si="5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1"/>
        <v>42817.208333333328</v>
      </c>
      <c r="O36" s="8">
        <f t="shared" si="2"/>
        <v>42822.208333333328</v>
      </c>
      <c r="P36" t="b">
        <v>0</v>
      </c>
      <c r="Q36" t="b">
        <v>0</v>
      </c>
      <c r="R36" t="s">
        <v>42</v>
      </c>
      <c r="S36" t="str">
        <f t="shared" si="3"/>
        <v>film &amp; video</v>
      </c>
      <c r="T36" t="str">
        <f t="shared" si="4"/>
        <v>documentary</v>
      </c>
    </row>
    <row r="37" spans="1:20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16">
        <f t="shared" si="0"/>
        <v>150</v>
      </c>
      <c r="G37" t="s">
        <v>20</v>
      </c>
      <c r="H37">
        <v>1965</v>
      </c>
      <c r="I37">
        <f t="shared" si="5"/>
        <v>95.99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1"/>
        <v>43484.25</v>
      </c>
      <c r="O37" s="8">
        <f t="shared" si="2"/>
        <v>43526.25</v>
      </c>
      <c r="P37" t="b">
        <v>0</v>
      </c>
      <c r="Q37" t="b">
        <v>1</v>
      </c>
      <c r="R37" t="s">
        <v>53</v>
      </c>
      <c r="S37" t="str">
        <f t="shared" si="3"/>
        <v>film &amp; video</v>
      </c>
      <c r="T37" t="str">
        <f t="shared" si="4"/>
        <v>drama</v>
      </c>
    </row>
    <row r="38" spans="1:20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16">
        <f t="shared" si="0"/>
        <v>157</v>
      </c>
      <c r="G38" t="s">
        <v>20</v>
      </c>
      <c r="H38">
        <v>16</v>
      </c>
      <c r="I38">
        <f t="shared" si="5"/>
        <v>68.81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1"/>
        <v>40600.25</v>
      </c>
      <c r="O38" s="8">
        <f t="shared" si="2"/>
        <v>40625.208333333336</v>
      </c>
      <c r="P38" t="b">
        <v>0</v>
      </c>
      <c r="Q38" t="b">
        <v>0</v>
      </c>
      <c r="R38" t="s">
        <v>33</v>
      </c>
      <c r="S38" t="str">
        <f t="shared" si="3"/>
        <v>theater</v>
      </c>
      <c r="T38" t="str">
        <f t="shared" si="4"/>
        <v>plays</v>
      </c>
    </row>
    <row r="39" spans="1:20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16">
        <f t="shared" si="0"/>
        <v>139</v>
      </c>
      <c r="G39" t="s">
        <v>20</v>
      </c>
      <c r="H39">
        <v>107</v>
      </c>
      <c r="I39">
        <f t="shared" si="5"/>
        <v>105.97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1"/>
        <v>43744.208333333328</v>
      </c>
      <c r="O39" s="8">
        <f t="shared" si="2"/>
        <v>43777.25</v>
      </c>
      <c r="P39" t="b">
        <v>0</v>
      </c>
      <c r="Q39" t="b">
        <v>1</v>
      </c>
      <c r="R39" t="s">
        <v>119</v>
      </c>
      <c r="S39" t="str">
        <f t="shared" si="3"/>
        <v>publishing</v>
      </c>
      <c r="T39" t="str">
        <f t="shared" si="4"/>
        <v>fiction</v>
      </c>
    </row>
    <row r="40" spans="1:20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16">
        <f t="shared" si="0"/>
        <v>325</v>
      </c>
      <c r="G40" t="s">
        <v>20</v>
      </c>
      <c r="H40">
        <v>134</v>
      </c>
      <c r="I40">
        <f t="shared" si="5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1"/>
        <v>40469.208333333336</v>
      </c>
      <c r="O40" s="8">
        <f t="shared" si="2"/>
        <v>40474.208333333336</v>
      </c>
      <c r="P40" t="b">
        <v>0</v>
      </c>
      <c r="Q40" t="b">
        <v>0</v>
      </c>
      <c r="R40" t="s">
        <v>122</v>
      </c>
      <c r="S40" t="str">
        <f t="shared" si="3"/>
        <v>photography</v>
      </c>
      <c r="T40" t="str">
        <f t="shared" si="4"/>
        <v>photography books</v>
      </c>
    </row>
    <row r="41" spans="1:20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16">
        <f t="shared" si="0"/>
        <v>50</v>
      </c>
      <c r="G41" t="s">
        <v>14</v>
      </c>
      <c r="H41">
        <v>88</v>
      </c>
      <c r="I41">
        <f t="shared" si="5"/>
        <v>57.13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1"/>
        <v>41330.25</v>
      </c>
      <c r="O41" s="8">
        <f t="shared" si="2"/>
        <v>41344.208333333336</v>
      </c>
      <c r="P41" t="b">
        <v>0</v>
      </c>
      <c r="Q41" t="b">
        <v>0</v>
      </c>
      <c r="R41" t="s">
        <v>33</v>
      </c>
      <c r="S41" t="str">
        <f t="shared" si="3"/>
        <v>theater</v>
      </c>
      <c r="T41" t="str">
        <f t="shared" si="4"/>
        <v>plays</v>
      </c>
    </row>
    <row r="42" spans="1:20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16">
        <f t="shared" si="0"/>
        <v>169</v>
      </c>
      <c r="G42" t="s">
        <v>20</v>
      </c>
      <c r="H42">
        <v>198</v>
      </c>
      <c r="I42">
        <f t="shared" si="5"/>
        <v>75.14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1"/>
        <v>40334.208333333336</v>
      </c>
      <c r="O42" s="8">
        <f t="shared" si="2"/>
        <v>40353.208333333336</v>
      </c>
      <c r="P42" t="b">
        <v>0</v>
      </c>
      <c r="Q42" t="b">
        <v>1</v>
      </c>
      <c r="R42" t="s">
        <v>65</v>
      </c>
      <c r="S42" t="str">
        <f t="shared" si="3"/>
        <v>technology</v>
      </c>
      <c r="T42" t="str">
        <f t="shared" si="4"/>
        <v>wearables</v>
      </c>
    </row>
    <row r="43" spans="1:20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16">
        <f t="shared" si="0"/>
        <v>212</v>
      </c>
      <c r="G43" t="s">
        <v>20</v>
      </c>
      <c r="H43">
        <v>111</v>
      </c>
      <c r="I43">
        <f t="shared" si="5"/>
        <v>107.42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1"/>
        <v>41156.208333333336</v>
      </c>
      <c r="O43" s="8">
        <f t="shared" si="2"/>
        <v>41182.208333333336</v>
      </c>
      <c r="P43" t="b">
        <v>0</v>
      </c>
      <c r="Q43" t="b">
        <v>1</v>
      </c>
      <c r="R43" t="s">
        <v>23</v>
      </c>
      <c r="S43" t="str">
        <f t="shared" si="3"/>
        <v>music</v>
      </c>
      <c r="T43" t="str">
        <f t="shared" si="4"/>
        <v>rock</v>
      </c>
    </row>
    <row r="44" spans="1:20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16">
        <f t="shared" si="0"/>
        <v>443</v>
      </c>
      <c r="G44" t="s">
        <v>20</v>
      </c>
      <c r="H44">
        <v>222</v>
      </c>
      <c r="I44">
        <f t="shared" si="5"/>
        <v>36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1"/>
        <v>40728.208333333336</v>
      </c>
      <c r="O44" s="8">
        <f t="shared" si="2"/>
        <v>40737.208333333336</v>
      </c>
      <c r="P44" t="b">
        <v>0</v>
      </c>
      <c r="Q44" t="b">
        <v>0</v>
      </c>
      <c r="R44" t="s">
        <v>17</v>
      </c>
      <c r="S44" t="str">
        <f t="shared" si="3"/>
        <v>food</v>
      </c>
      <c r="T44" t="str">
        <f t="shared" si="4"/>
        <v>food trucks</v>
      </c>
    </row>
    <row r="45" spans="1:20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16">
        <f t="shared" si="0"/>
        <v>185</v>
      </c>
      <c r="G45" t="s">
        <v>20</v>
      </c>
      <c r="H45">
        <v>6212</v>
      </c>
      <c r="I45">
        <f t="shared" si="5"/>
        <v>27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1"/>
        <v>41844.208333333336</v>
      </c>
      <c r="O45" s="8">
        <f t="shared" si="2"/>
        <v>41860.208333333336</v>
      </c>
      <c r="P45" t="b">
        <v>0</v>
      </c>
      <c r="Q45" t="b">
        <v>0</v>
      </c>
      <c r="R45" t="s">
        <v>133</v>
      </c>
      <c r="S45" t="str">
        <f t="shared" si="3"/>
        <v>publishing</v>
      </c>
      <c r="T45" t="str">
        <f t="shared" si="4"/>
        <v>radio &amp; podcasts</v>
      </c>
    </row>
    <row r="46" spans="1:20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16">
        <f t="shared" si="0"/>
        <v>658</v>
      </c>
      <c r="G46" t="s">
        <v>20</v>
      </c>
      <c r="H46">
        <v>98</v>
      </c>
      <c r="I46">
        <f t="shared" si="5"/>
        <v>107.56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1"/>
        <v>43541.208333333328</v>
      </c>
      <c r="O46" s="8">
        <f t="shared" si="2"/>
        <v>43542.208333333328</v>
      </c>
      <c r="P46" t="b">
        <v>0</v>
      </c>
      <c r="Q46" t="b">
        <v>0</v>
      </c>
      <c r="R46" t="s">
        <v>119</v>
      </c>
      <c r="S46" t="str">
        <f t="shared" si="3"/>
        <v>publishing</v>
      </c>
      <c r="T46" t="str">
        <f t="shared" si="4"/>
        <v>fiction</v>
      </c>
    </row>
    <row r="47" spans="1:20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16">
        <f t="shared" si="0"/>
        <v>47</v>
      </c>
      <c r="G47" t="s">
        <v>14</v>
      </c>
      <c r="H47">
        <v>48</v>
      </c>
      <c r="I47">
        <f t="shared" si="5"/>
        <v>94.38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1"/>
        <v>42676.208333333328</v>
      </c>
      <c r="O47" s="8">
        <f t="shared" si="2"/>
        <v>42691.25</v>
      </c>
      <c r="P47" t="b">
        <v>0</v>
      </c>
      <c r="Q47" t="b">
        <v>1</v>
      </c>
      <c r="R47" t="s">
        <v>33</v>
      </c>
      <c r="S47" t="str">
        <f t="shared" si="3"/>
        <v>theater</v>
      </c>
      <c r="T47" t="str">
        <f t="shared" si="4"/>
        <v>plays</v>
      </c>
    </row>
    <row r="48" spans="1:20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16">
        <f t="shared" si="0"/>
        <v>114</v>
      </c>
      <c r="G48" t="s">
        <v>20</v>
      </c>
      <c r="H48">
        <v>92</v>
      </c>
      <c r="I48">
        <f t="shared" si="5"/>
        <v>46.16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1"/>
        <v>40367.208333333336</v>
      </c>
      <c r="O48" s="8">
        <f t="shared" si="2"/>
        <v>40390.208333333336</v>
      </c>
      <c r="P48" t="b">
        <v>0</v>
      </c>
      <c r="Q48" t="b">
        <v>0</v>
      </c>
      <c r="R48" t="s">
        <v>23</v>
      </c>
      <c r="S48" t="str">
        <f t="shared" si="3"/>
        <v>music</v>
      </c>
      <c r="T48" t="str">
        <f t="shared" si="4"/>
        <v>rock</v>
      </c>
    </row>
    <row r="49" spans="1:20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16">
        <f t="shared" si="0"/>
        <v>475</v>
      </c>
      <c r="G49" t="s">
        <v>20</v>
      </c>
      <c r="H49">
        <v>149</v>
      </c>
      <c r="I49">
        <f t="shared" si="5"/>
        <v>47.85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1"/>
        <v>41727.208333333336</v>
      </c>
      <c r="O49" s="8">
        <f t="shared" si="2"/>
        <v>41757.208333333336</v>
      </c>
      <c r="P49" t="b">
        <v>0</v>
      </c>
      <c r="Q49" t="b">
        <v>0</v>
      </c>
      <c r="R49" t="s">
        <v>33</v>
      </c>
      <c r="S49" t="str">
        <f t="shared" si="3"/>
        <v>theater</v>
      </c>
      <c r="T49" t="str">
        <f t="shared" si="4"/>
        <v>plays</v>
      </c>
    </row>
    <row r="50" spans="1:20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16">
        <f t="shared" si="0"/>
        <v>386</v>
      </c>
      <c r="G50" t="s">
        <v>20</v>
      </c>
      <c r="H50">
        <v>2431</v>
      </c>
      <c r="I50">
        <f t="shared" si="5"/>
        <v>53.01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1"/>
        <v>42180.208333333328</v>
      </c>
      <c r="O50" s="8">
        <f t="shared" si="2"/>
        <v>42192.208333333328</v>
      </c>
      <c r="P50" t="b">
        <v>0</v>
      </c>
      <c r="Q50" t="b">
        <v>0</v>
      </c>
      <c r="R50" t="s">
        <v>33</v>
      </c>
      <c r="S50" t="str">
        <f t="shared" si="3"/>
        <v>theater</v>
      </c>
      <c r="T50" t="str">
        <f t="shared" si="4"/>
        <v>plays</v>
      </c>
    </row>
    <row r="51" spans="1:20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16">
        <f t="shared" si="0"/>
        <v>189</v>
      </c>
      <c r="G51" t="s">
        <v>20</v>
      </c>
      <c r="H51">
        <v>303</v>
      </c>
      <c r="I51">
        <f t="shared" si="5"/>
        <v>45.06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1"/>
        <v>43758.208333333328</v>
      </c>
      <c r="O51" s="8">
        <f t="shared" si="2"/>
        <v>43803.25</v>
      </c>
      <c r="P51" t="b">
        <v>0</v>
      </c>
      <c r="Q51" t="b">
        <v>0</v>
      </c>
      <c r="R51" t="s">
        <v>23</v>
      </c>
      <c r="S51" t="str">
        <f t="shared" si="3"/>
        <v>music</v>
      </c>
      <c r="T51" t="str">
        <f t="shared" si="4"/>
        <v>rock</v>
      </c>
    </row>
    <row r="52" spans="1:20">
      <c r="A52">
        <v>50</v>
      </c>
      <c r="B52" t="s">
        <v>146</v>
      </c>
      <c r="C52" s="3" t="s">
        <v>147</v>
      </c>
      <c r="D52">
        <v>100</v>
      </c>
      <c r="E52">
        <v>2</v>
      </c>
      <c r="F52" s="16">
        <f t="shared" si="0"/>
        <v>2</v>
      </c>
      <c r="G52" t="s">
        <v>14</v>
      </c>
      <c r="H52">
        <v>1</v>
      </c>
      <c r="I52">
        <f t="shared" si="5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1"/>
        <v>41487.208333333336</v>
      </c>
      <c r="O52" s="8">
        <f t="shared" si="2"/>
        <v>41515.208333333336</v>
      </c>
      <c r="P52" t="b">
        <v>0</v>
      </c>
      <c r="Q52" t="b">
        <v>0</v>
      </c>
      <c r="R52" t="s">
        <v>148</v>
      </c>
      <c r="S52" t="str">
        <f t="shared" si="3"/>
        <v>music</v>
      </c>
      <c r="T52" t="str">
        <f t="shared" si="4"/>
        <v>metal</v>
      </c>
    </row>
    <row r="53" spans="1:20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16">
        <f t="shared" si="0"/>
        <v>91</v>
      </c>
      <c r="G53" t="s">
        <v>14</v>
      </c>
      <c r="H53">
        <v>1467</v>
      </c>
      <c r="I53">
        <f t="shared" si="5"/>
        <v>99.01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1"/>
        <v>40995.208333333336</v>
      </c>
      <c r="O53" s="8">
        <f t="shared" si="2"/>
        <v>41011.208333333336</v>
      </c>
      <c r="P53" t="b">
        <v>0</v>
      </c>
      <c r="Q53" t="b">
        <v>1</v>
      </c>
      <c r="R53" t="s">
        <v>65</v>
      </c>
      <c r="S53" t="str">
        <f t="shared" si="3"/>
        <v>technology</v>
      </c>
      <c r="T53" t="str">
        <f t="shared" si="4"/>
        <v>wearables</v>
      </c>
    </row>
    <row r="54" spans="1:20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16">
        <f t="shared" si="0"/>
        <v>34</v>
      </c>
      <c r="G54" t="s">
        <v>14</v>
      </c>
      <c r="H54">
        <v>75</v>
      </c>
      <c r="I54">
        <f t="shared" si="5"/>
        <v>32.79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1"/>
        <v>40436.208333333336</v>
      </c>
      <c r="O54" s="8">
        <f t="shared" si="2"/>
        <v>40440.208333333336</v>
      </c>
      <c r="P54" t="b">
        <v>0</v>
      </c>
      <c r="Q54" t="b">
        <v>0</v>
      </c>
      <c r="R54" t="s">
        <v>33</v>
      </c>
      <c r="S54" t="str">
        <f t="shared" si="3"/>
        <v>theater</v>
      </c>
      <c r="T54" t="str">
        <f t="shared" si="4"/>
        <v>plays</v>
      </c>
    </row>
    <row r="55" spans="1:20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16">
        <f t="shared" si="0"/>
        <v>140</v>
      </c>
      <c r="G55" t="s">
        <v>20</v>
      </c>
      <c r="H55">
        <v>209</v>
      </c>
      <c r="I55">
        <f t="shared" si="5"/>
        <v>59.12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1"/>
        <v>41779.208333333336</v>
      </c>
      <c r="O55" s="8">
        <f t="shared" si="2"/>
        <v>41818.208333333336</v>
      </c>
      <c r="P55" t="b">
        <v>0</v>
      </c>
      <c r="Q55" t="b">
        <v>0</v>
      </c>
      <c r="R55" t="s">
        <v>53</v>
      </c>
      <c r="S55" t="str">
        <f t="shared" si="3"/>
        <v>film &amp; video</v>
      </c>
      <c r="T55" t="str">
        <f t="shared" si="4"/>
        <v>drama</v>
      </c>
    </row>
    <row r="56" spans="1:20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16">
        <f t="shared" si="0"/>
        <v>89</v>
      </c>
      <c r="G56" t="s">
        <v>14</v>
      </c>
      <c r="H56">
        <v>120</v>
      </c>
      <c r="I56">
        <f t="shared" si="5"/>
        <v>44.93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1"/>
        <v>43170.25</v>
      </c>
      <c r="O56" s="8">
        <f t="shared" si="2"/>
        <v>43176.208333333328</v>
      </c>
      <c r="P56" t="b">
        <v>0</v>
      </c>
      <c r="Q56" t="b">
        <v>0</v>
      </c>
      <c r="R56" t="s">
        <v>65</v>
      </c>
      <c r="S56" t="str">
        <f t="shared" si="3"/>
        <v>technology</v>
      </c>
      <c r="T56" t="str">
        <f t="shared" si="4"/>
        <v>wearables</v>
      </c>
    </row>
    <row r="57" spans="1:20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16">
        <f t="shared" si="0"/>
        <v>177</v>
      </c>
      <c r="G57" t="s">
        <v>20</v>
      </c>
      <c r="H57">
        <v>131</v>
      </c>
      <c r="I57">
        <f t="shared" si="5"/>
        <v>89.66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1"/>
        <v>43311.208333333328</v>
      </c>
      <c r="O57" s="8">
        <f t="shared" si="2"/>
        <v>43316.208333333328</v>
      </c>
      <c r="P57" t="b">
        <v>0</v>
      </c>
      <c r="Q57" t="b">
        <v>0</v>
      </c>
      <c r="R57" t="s">
        <v>159</v>
      </c>
      <c r="S57" t="str">
        <f t="shared" si="3"/>
        <v>music</v>
      </c>
      <c r="T57" t="str">
        <f t="shared" si="4"/>
        <v>jazz</v>
      </c>
    </row>
    <row r="58" spans="1:20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16">
        <f t="shared" si="0"/>
        <v>143</v>
      </c>
      <c r="G58" t="s">
        <v>20</v>
      </c>
      <c r="H58">
        <v>164</v>
      </c>
      <c r="I58">
        <f t="shared" si="5"/>
        <v>70.08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1"/>
        <v>42014.25</v>
      </c>
      <c r="O58" s="8">
        <f t="shared" si="2"/>
        <v>42021.25</v>
      </c>
      <c r="P58" t="b">
        <v>0</v>
      </c>
      <c r="Q58" t="b">
        <v>0</v>
      </c>
      <c r="R58" t="s">
        <v>65</v>
      </c>
      <c r="S58" t="str">
        <f t="shared" si="3"/>
        <v>technology</v>
      </c>
      <c r="T58" t="str">
        <f t="shared" si="4"/>
        <v>wearables</v>
      </c>
    </row>
    <row r="59" spans="1:20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16">
        <f t="shared" si="0"/>
        <v>215</v>
      </c>
      <c r="G59" t="s">
        <v>20</v>
      </c>
      <c r="H59">
        <v>201</v>
      </c>
      <c r="I59">
        <f t="shared" si="5"/>
        <v>31.06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1"/>
        <v>42979.208333333328</v>
      </c>
      <c r="O59" s="8">
        <f t="shared" si="2"/>
        <v>42991.208333333328</v>
      </c>
      <c r="P59" t="b">
        <v>0</v>
      </c>
      <c r="Q59" t="b">
        <v>0</v>
      </c>
      <c r="R59" t="s">
        <v>89</v>
      </c>
      <c r="S59" t="str">
        <f t="shared" si="3"/>
        <v>games</v>
      </c>
      <c r="T59" t="str">
        <f t="shared" si="4"/>
        <v>video games</v>
      </c>
    </row>
    <row r="60" spans="1:20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16">
        <f t="shared" si="0"/>
        <v>227</v>
      </c>
      <c r="G60" t="s">
        <v>20</v>
      </c>
      <c r="H60">
        <v>211</v>
      </c>
      <c r="I60">
        <f t="shared" si="5"/>
        <v>29.06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1"/>
        <v>42268.208333333328</v>
      </c>
      <c r="O60" s="8">
        <f t="shared" si="2"/>
        <v>42281.208333333328</v>
      </c>
      <c r="P60" t="b">
        <v>0</v>
      </c>
      <c r="Q60" t="b">
        <v>0</v>
      </c>
      <c r="R60" t="s">
        <v>33</v>
      </c>
      <c r="S60" t="str">
        <f t="shared" si="3"/>
        <v>theater</v>
      </c>
      <c r="T60" t="str">
        <f t="shared" si="4"/>
        <v>plays</v>
      </c>
    </row>
    <row r="61" spans="1:20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16">
        <f t="shared" si="0"/>
        <v>275</v>
      </c>
      <c r="G61" t="s">
        <v>20</v>
      </c>
      <c r="H61">
        <v>128</v>
      </c>
      <c r="I61">
        <f t="shared" si="5"/>
        <v>30.09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1"/>
        <v>42898.208333333328</v>
      </c>
      <c r="O61" s="8">
        <f t="shared" si="2"/>
        <v>42913.208333333328</v>
      </c>
      <c r="P61" t="b">
        <v>0</v>
      </c>
      <c r="Q61" t="b">
        <v>1</v>
      </c>
      <c r="R61" t="s">
        <v>33</v>
      </c>
      <c r="S61" t="str">
        <f t="shared" si="3"/>
        <v>theater</v>
      </c>
      <c r="T61" t="str">
        <f t="shared" si="4"/>
        <v>plays</v>
      </c>
    </row>
    <row r="62" spans="1:20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16">
        <f t="shared" si="0"/>
        <v>144</v>
      </c>
      <c r="G62" t="s">
        <v>20</v>
      </c>
      <c r="H62">
        <v>1600</v>
      </c>
      <c r="I62">
        <f t="shared" si="5"/>
        <v>85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1"/>
        <v>41107.208333333336</v>
      </c>
      <c r="O62" s="8">
        <f t="shared" si="2"/>
        <v>41110.208333333336</v>
      </c>
      <c r="P62" t="b">
        <v>0</v>
      </c>
      <c r="Q62" t="b">
        <v>0</v>
      </c>
      <c r="R62" t="s">
        <v>33</v>
      </c>
      <c r="S62" t="str">
        <f t="shared" si="3"/>
        <v>theater</v>
      </c>
      <c r="T62" t="str">
        <f t="shared" si="4"/>
        <v>plays</v>
      </c>
    </row>
    <row r="63" spans="1:20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16">
        <f t="shared" si="0"/>
        <v>92</v>
      </c>
      <c r="G63" t="s">
        <v>14</v>
      </c>
      <c r="H63">
        <v>2253</v>
      </c>
      <c r="I63">
        <f t="shared" si="5"/>
        <v>82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1"/>
        <v>40595.25</v>
      </c>
      <c r="O63" s="8">
        <f t="shared" si="2"/>
        <v>40635.208333333336</v>
      </c>
      <c r="P63" t="b">
        <v>0</v>
      </c>
      <c r="Q63" t="b">
        <v>0</v>
      </c>
      <c r="R63" t="s">
        <v>33</v>
      </c>
      <c r="S63" t="str">
        <f t="shared" si="3"/>
        <v>theater</v>
      </c>
      <c r="T63" t="str">
        <f t="shared" si="4"/>
        <v>plays</v>
      </c>
    </row>
    <row r="64" spans="1:20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16">
        <f t="shared" si="0"/>
        <v>722</v>
      </c>
      <c r="G64" t="s">
        <v>20</v>
      </c>
      <c r="H64">
        <v>249</v>
      </c>
      <c r="I64">
        <f t="shared" si="5"/>
        <v>58.04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1"/>
        <v>42160.208333333328</v>
      </c>
      <c r="O64" s="8">
        <f t="shared" si="2"/>
        <v>42161.208333333328</v>
      </c>
      <c r="P64" t="b">
        <v>0</v>
      </c>
      <c r="Q64" t="b">
        <v>0</v>
      </c>
      <c r="R64" t="s">
        <v>28</v>
      </c>
      <c r="S64" t="str">
        <f t="shared" si="3"/>
        <v>technology</v>
      </c>
      <c r="T64" t="str">
        <f t="shared" si="4"/>
        <v>web</v>
      </c>
    </row>
    <row r="65" spans="1:20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16">
        <f t="shared" si="0"/>
        <v>11</v>
      </c>
      <c r="G65" t="s">
        <v>14</v>
      </c>
      <c r="H65">
        <v>5</v>
      </c>
      <c r="I65">
        <f t="shared" si="5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1"/>
        <v>42853.208333333328</v>
      </c>
      <c r="O65" s="8">
        <f t="shared" si="2"/>
        <v>42859.208333333328</v>
      </c>
      <c r="P65" t="b">
        <v>0</v>
      </c>
      <c r="Q65" t="b">
        <v>0</v>
      </c>
      <c r="R65" t="s">
        <v>33</v>
      </c>
      <c r="S65" t="str">
        <f t="shared" si="3"/>
        <v>theater</v>
      </c>
      <c r="T65" t="str">
        <f t="shared" si="4"/>
        <v>plays</v>
      </c>
    </row>
    <row r="66" spans="1:20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16">
        <f t="shared" si="0"/>
        <v>97</v>
      </c>
      <c r="G66" t="s">
        <v>14</v>
      </c>
      <c r="H66">
        <v>38</v>
      </c>
      <c r="I66">
        <f t="shared" si="5"/>
        <v>71.95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1"/>
        <v>43283.208333333328</v>
      </c>
      <c r="O66" s="8">
        <f t="shared" si="2"/>
        <v>43298.208333333328</v>
      </c>
      <c r="P66" t="b">
        <v>0</v>
      </c>
      <c r="Q66" t="b">
        <v>1</v>
      </c>
      <c r="R66" t="s">
        <v>28</v>
      </c>
      <c r="S66" t="str">
        <f t="shared" si="3"/>
        <v>technology</v>
      </c>
      <c r="T66" t="str">
        <f t="shared" si="4"/>
        <v>web</v>
      </c>
    </row>
    <row r="67" spans="1:20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16">
        <f t="shared" ref="F67:F130" si="6">_xlfn.FLOOR.MATH(((E67/D67)*100))</f>
        <v>236</v>
      </c>
      <c r="G67" t="s">
        <v>20</v>
      </c>
      <c r="H67">
        <v>236</v>
      </c>
      <c r="I67">
        <f t="shared" si="5"/>
        <v>61.04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7">(((L67/60)/60/24)+DATE(1970,1,1))</f>
        <v>40570.25</v>
      </c>
      <c r="O67" s="8">
        <f t="shared" ref="O67:O130" si="8">(((M67/60)/60/24)+DATE(1970,1,1))</f>
        <v>40577.25</v>
      </c>
      <c r="P67" t="b">
        <v>0</v>
      </c>
      <c r="Q67" t="b">
        <v>0</v>
      </c>
      <c r="R67" t="s">
        <v>33</v>
      </c>
      <c r="S67" t="str">
        <f t="shared" ref="S67:S130" si="9">LEFT(R67,SEARCH("/",R67)-1)</f>
        <v>theater</v>
      </c>
      <c r="T67" t="str">
        <f t="shared" ref="T67:T130" si="10">RIGHT(R67,LEN(R67)-SEARCH("/",R67))</f>
        <v>plays</v>
      </c>
    </row>
    <row r="68" spans="1:20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16">
        <f t="shared" si="6"/>
        <v>45</v>
      </c>
      <c r="G68" t="s">
        <v>14</v>
      </c>
      <c r="H68">
        <v>12</v>
      </c>
      <c r="I68">
        <f t="shared" ref="I68:I131" si="11">ROUND(IF(E68=0,0,E68/H68),2)</f>
        <v>108.92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7"/>
        <v>42102.208333333328</v>
      </c>
      <c r="O68" s="8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16">
        <f t="shared" si="6"/>
        <v>162</v>
      </c>
      <c r="G69" t="s">
        <v>20</v>
      </c>
      <c r="H69">
        <v>4065</v>
      </c>
      <c r="I69">
        <f t="shared" si="11"/>
        <v>29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7"/>
        <v>40203.25</v>
      </c>
      <c r="O69" s="8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16">
        <f t="shared" si="6"/>
        <v>254</v>
      </c>
      <c r="G70" t="s">
        <v>20</v>
      </c>
      <c r="H70">
        <v>246</v>
      </c>
      <c r="I70">
        <f t="shared" si="11"/>
        <v>58.98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7"/>
        <v>42943.208333333328</v>
      </c>
      <c r="O70" s="8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idden="1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6"/>
        <v>24</v>
      </c>
      <c r="G71" t="s">
        <v>74</v>
      </c>
      <c r="H71">
        <v>17</v>
      </c>
      <c r="I71">
        <f t="shared" si="11"/>
        <v>111.82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7"/>
        <v>40531.25</v>
      </c>
      <c r="O71" s="8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16">
        <f t="shared" si="6"/>
        <v>123</v>
      </c>
      <c r="G72" t="s">
        <v>20</v>
      </c>
      <c r="H72">
        <v>2475</v>
      </c>
      <c r="I72">
        <f t="shared" si="11"/>
        <v>64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7"/>
        <v>40484.208333333336</v>
      </c>
      <c r="O72" s="8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16">
        <f t="shared" si="6"/>
        <v>108</v>
      </c>
      <c r="G73" t="s">
        <v>20</v>
      </c>
      <c r="H73">
        <v>76</v>
      </c>
      <c r="I73">
        <f t="shared" si="11"/>
        <v>85.32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7"/>
        <v>43799.25</v>
      </c>
      <c r="O73" s="8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16">
        <f t="shared" si="6"/>
        <v>670</v>
      </c>
      <c r="G74" t="s">
        <v>20</v>
      </c>
      <c r="H74">
        <v>54</v>
      </c>
      <c r="I74">
        <f t="shared" si="11"/>
        <v>74.48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7"/>
        <v>42186.208333333328</v>
      </c>
      <c r="O74" s="8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16">
        <f t="shared" si="6"/>
        <v>660</v>
      </c>
      <c r="G75" t="s">
        <v>20</v>
      </c>
      <c r="H75">
        <v>88</v>
      </c>
      <c r="I75">
        <f t="shared" si="11"/>
        <v>105.15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7"/>
        <v>42701.25</v>
      </c>
      <c r="O75" s="8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16">
        <f t="shared" si="6"/>
        <v>122</v>
      </c>
      <c r="G76" t="s">
        <v>20</v>
      </c>
      <c r="H76">
        <v>85</v>
      </c>
      <c r="I76">
        <f t="shared" si="11"/>
        <v>56.19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7"/>
        <v>42456.208333333328</v>
      </c>
      <c r="O76" s="8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16">
        <f t="shared" si="6"/>
        <v>150</v>
      </c>
      <c r="G77" t="s">
        <v>20</v>
      </c>
      <c r="H77">
        <v>170</v>
      </c>
      <c r="I77">
        <f t="shared" si="11"/>
        <v>85.92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7"/>
        <v>43296.208333333328</v>
      </c>
      <c r="O77" s="8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16">
        <f t="shared" si="6"/>
        <v>78</v>
      </c>
      <c r="G78" t="s">
        <v>14</v>
      </c>
      <c r="H78">
        <v>1684</v>
      </c>
      <c r="I78">
        <f t="shared" si="11"/>
        <v>57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7"/>
        <v>42027.25</v>
      </c>
      <c r="O78" s="8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16">
        <f t="shared" si="6"/>
        <v>46</v>
      </c>
      <c r="G79" t="s">
        <v>14</v>
      </c>
      <c r="H79">
        <v>56</v>
      </c>
      <c r="I79">
        <f t="shared" si="11"/>
        <v>79.64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7"/>
        <v>40448.208333333336</v>
      </c>
      <c r="O79" s="8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16">
        <f t="shared" si="6"/>
        <v>300</v>
      </c>
      <c r="G80" t="s">
        <v>20</v>
      </c>
      <c r="H80">
        <v>330</v>
      </c>
      <c r="I80">
        <f t="shared" si="11"/>
        <v>41.02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7"/>
        <v>43206.208333333328</v>
      </c>
      <c r="O80" s="8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16">
        <f t="shared" si="6"/>
        <v>69</v>
      </c>
      <c r="G81" t="s">
        <v>14</v>
      </c>
      <c r="H81">
        <v>838</v>
      </c>
      <c r="I81">
        <f t="shared" si="11"/>
        <v>48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7"/>
        <v>43267.208333333328</v>
      </c>
      <c r="O81" s="8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16">
        <f t="shared" si="6"/>
        <v>637</v>
      </c>
      <c r="G82" t="s">
        <v>20</v>
      </c>
      <c r="H82">
        <v>127</v>
      </c>
      <c r="I82">
        <f t="shared" si="11"/>
        <v>55.21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7"/>
        <v>42976.208333333328</v>
      </c>
      <c r="O82" s="8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16">
        <f t="shared" si="6"/>
        <v>225</v>
      </c>
      <c r="G83" t="s">
        <v>20</v>
      </c>
      <c r="H83">
        <v>411</v>
      </c>
      <c r="I83">
        <f t="shared" si="11"/>
        <v>92.11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7"/>
        <v>43062.25</v>
      </c>
      <c r="O83" s="8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16">
        <f t="shared" si="6"/>
        <v>1497</v>
      </c>
      <c r="G84" t="s">
        <v>20</v>
      </c>
      <c r="H84">
        <v>180</v>
      </c>
      <c r="I84">
        <f t="shared" si="11"/>
        <v>83.18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7"/>
        <v>43482.25</v>
      </c>
      <c r="O84" s="8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16">
        <f t="shared" si="6"/>
        <v>37</v>
      </c>
      <c r="G85" t="s">
        <v>14</v>
      </c>
      <c r="H85">
        <v>1000</v>
      </c>
      <c r="I85">
        <f t="shared" si="11"/>
        <v>40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7"/>
        <v>42579.208333333328</v>
      </c>
      <c r="O85" s="8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16">
        <f t="shared" si="6"/>
        <v>132</v>
      </c>
      <c r="G86" t="s">
        <v>20</v>
      </c>
      <c r="H86">
        <v>374</v>
      </c>
      <c r="I86">
        <f t="shared" si="11"/>
        <v>111.13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7"/>
        <v>41118.208333333336</v>
      </c>
      <c r="O86" s="8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16">
        <f t="shared" si="6"/>
        <v>131</v>
      </c>
      <c r="G87" t="s">
        <v>20</v>
      </c>
      <c r="H87">
        <v>71</v>
      </c>
      <c r="I87">
        <f t="shared" si="11"/>
        <v>90.56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7"/>
        <v>40797.208333333336</v>
      </c>
      <c r="O87" s="8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16">
        <f t="shared" si="6"/>
        <v>167</v>
      </c>
      <c r="G88" t="s">
        <v>20</v>
      </c>
      <c r="H88">
        <v>203</v>
      </c>
      <c r="I88">
        <f t="shared" si="11"/>
        <v>61.11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7"/>
        <v>42128.208333333328</v>
      </c>
      <c r="O88" s="8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16">
        <f t="shared" si="6"/>
        <v>61</v>
      </c>
      <c r="G89" t="s">
        <v>14</v>
      </c>
      <c r="H89">
        <v>1482</v>
      </c>
      <c r="I89">
        <f t="shared" si="11"/>
        <v>83.02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7"/>
        <v>40610.25</v>
      </c>
      <c r="O89" s="8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16">
        <f t="shared" si="6"/>
        <v>260</v>
      </c>
      <c r="G90" t="s">
        <v>20</v>
      </c>
      <c r="H90">
        <v>113</v>
      </c>
      <c r="I90">
        <f t="shared" si="11"/>
        <v>110.76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7"/>
        <v>42110.208333333328</v>
      </c>
      <c r="O90" s="8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16">
        <f t="shared" si="6"/>
        <v>252</v>
      </c>
      <c r="G91" t="s">
        <v>20</v>
      </c>
      <c r="H91">
        <v>96</v>
      </c>
      <c r="I91">
        <f t="shared" si="11"/>
        <v>89.46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7"/>
        <v>40283.208333333336</v>
      </c>
      <c r="O91" s="8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16">
        <f t="shared" si="6"/>
        <v>78</v>
      </c>
      <c r="G92" t="s">
        <v>14</v>
      </c>
      <c r="H92">
        <v>106</v>
      </c>
      <c r="I92">
        <f t="shared" si="11"/>
        <v>57.85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7"/>
        <v>42425.25</v>
      </c>
      <c r="O92" s="8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16">
        <f t="shared" si="6"/>
        <v>48</v>
      </c>
      <c r="G93" t="s">
        <v>14</v>
      </c>
      <c r="H93">
        <v>679</v>
      </c>
      <c r="I93">
        <f t="shared" si="11"/>
        <v>110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7"/>
        <v>42588.208333333328</v>
      </c>
      <c r="O93" s="8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16">
        <f t="shared" si="6"/>
        <v>258</v>
      </c>
      <c r="G94" t="s">
        <v>20</v>
      </c>
      <c r="H94">
        <v>498</v>
      </c>
      <c r="I94">
        <f t="shared" si="11"/>
        <v>103.97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7"/>
        <v>40352.208333333336</v>
      </c>
      <c r="O94" s="8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hidden="1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6"/>
        <v>60</v>
      </c>
      <c r="G95" t="s">
        <v>74</v>
      </c>
      <c r="H95">
        <v>610</v>
      </c>
      <c r="I95">
        <f t="shared" si="11"/>
        <v>108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7"/>
        <v>41202.208333333336</v>
      </c>
      <c r="O95" s="8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16">
        <f t="shared" si="6"/>
        <v>303</v>
      </c>
      <c r="G96" t="s">
        <v>20</v>
      </c>
      <c r="H96">
        <v>180</v>
      </c>
      <c r="I96">
        <f t="shared" si="11"/>
        <v>48.93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7"/>
        <v>43562.208333333328</v>
      </c>
      <c r="O96" s="8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16">
        <f t="shared" si="6"/>
        <v>113</v>
      </c>
      <c r="G97" t="s">
        <v>20</v>
      </c>
      <c r="H97">
        <v>27</v>
      </c>
      <c r="I97">
        <f t="shared" si="11"/>
        <v>37.67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7"/>
        <v>43752.208333333328</v>
      </c>
      <c r="O97" s="8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16">
        <f t="shared" si="6"/>
        <v>217</v>
      </c>
      <c r="G98" t="s">
        <v>20</v>
      </c>
      <c r="H98">
        <v>2331</v>
      </c>
      <c r="I98">
        <f t="shared" si="11"/>
        <v>65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7"/>
        <v>40612.25</v>
      </c>
      <c r="O98" s="8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16">
        <f t="shared" si="6"/>
        <v>926</v>
      </c>
      <c r="G99" t="s">
        <v>20</v>
      </c>
      <c r="H99">
        <v>113</v>
      </c>
      <c r="I99">
        <f t="shared" si="11"/>
        <v>106.61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7"/>
        <v>42180.208333333328</v>
      </c>
      <c r="O99" s="8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16">
        <f t="shared" si="6"/>
        <v>33</v>
      </c>
      <c r="G100" t="s">
        <v>14</v>
      </c>
      <c r="H100">
        <v>1220</v>
      </c>
      <c r="I100">
        <f t="shared" si="11"/>
        <v>27.01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7"/>
        <v>42212.208333333328</v>
      </c>
      <c r="O100" s="8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16">
        <f t="shared" si="6"/>
        <v>196</v>
      </c>
      <c r="G101" t="s">
        <v>20</v>
      </c>
      <c r="H101">
        <v>164</v>
      </c>
      <c r="I101">
        <f t="shared" si="11"/>
        <v>91.16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7"/>
        <v>41968.25</v>
      </c>
      <c r="O101" s="8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16">
        <f t="shared" si="6"/>
        <v>1</v>
      </c>
      <c r="G102" t="s">
        <v>14</v>
      </c>
      <c r="H102">
        <v>1</v>
      </c>
      <c r="I102">
        <f t="shared" si="11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7"/>
        <v>40835.208333333336</v>
      </c>
      <c r="O102" s="8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16">
        <f t="shared" si="6"/>
        <v>1021</v>
      </c>
      <c r="G103" t="s">
        <v>20</v>
      </c>
      <c r="H103">
        <v>164</v>
      </c>
      <c r="I103">
        <f t="shared" si="11"/>
        <v>56.05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7"/>
        <v>42056.25</v>
      </c>
      <c r="O103" s="8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16">
        <f t="shared" si="6"/>
        <v>281</v>
      </c>
      <c r="G104" t="s">
        <v>20</v>
      </c>
      <c r="H104">
        <v>336</v>
      </c>
      <c r="I104">
        <f t="shared" si="11"/>
        <v>31.02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7"/>
        <v>43234.208333333328</v>
      </c>
      <c r="O104" s="8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16">
        <f t="shared" si="6"/>
        <v>24</v>
      </c>
      <c r="G105" t="s">
        <v>14</v>
      </c>
      <c r="H105">
        <v>37</v>
      </c>
      <c r="I105">
        <f t="shared" si="11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7"/>
        <v>40475.208333333336</v>
      </c>
      <c r="O105" s="8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16">
        <f t="shared" si="6"/>
        <v>143</v>
      </c>
      <c r="G106" t="s">
        <v>20</v>
      </c>
      <c r="H106">
        <v>1917</v>
      </c>
      <c r="I106">
        <f t="shared" si="11"/>
        <v>89.01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7"/>
        <v>42878.208333333328</v>
      </c>
      <c r="O106" s="8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16">
        <f t="shared" si="6"/>
        <v>144</v>
      </c>
      <c r="G107" t="s">
        <v>20</v>
      </c>
      <c r="H107">
        <v>95</v>
      </c>
      <c r="I107">
        <f t="shared" si="11"/>
        <v>103.46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7"/>
        <v>41366.208333333336</v>
      </c>
      <c r="O107" s="8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16">
        <f t="shared" si="6"/>
        <v>359</v>
      </c>
      <c r="G108" t="s">
        <v>20</v>
      </c>
      <c r="H108">
        <v>147</v>
      </c>
      <c r="I108">
        <f t="shared" si="11"/>
        <v>95.28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7"/>
        <v>43716.208333333328</v>
      </c>
      <c r="O108" s="8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16">
        <f t="shared" si="6"/>
        <v>186</v>
      </c>
      <c r="G109" t="s">
        <v>20</v>
      </c>
      <c r="H109">
        <v>86</v>
      </c>
      <c r="I109">
        <f t="shared" si="11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7"/>
        <v>43213.208333333328</v>
      </c>
      <c r="O109" s="8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16">
        <f t="shared" si="6"/>
        <v>595</v>
      </c>
      <c r="G110" t="s">
        <v>20</v>
      </c>
      <c r="H110">
        <v>83</v>
      </c>
      <c r="I110">
        <f t="shared" si="11"/>
        <v>107.58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7"/>
        <v>41005.208333333336</v>
      </c>
      <c r="O110" s="8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16">
        <f t="shared" si="6"/>
        <v>59</v>
      </c>
      <c r="G111" t="s">
        <v>14</v>
      </c>
      <c r="H111">
        <v>60</v>
      </c>
      <c r="I111">
        <f t="shared" si="11"/>
        <v>51.32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7"/>
        <v>41651.25</v>
      </c>
      <c r="O111" s="8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16">
        <f t="shared" si="6"/>
        <v>14</v>
      </c>
      <c r="G112" t="s">
        <v>14</v>
      </c>
      <c r="H112">
        <v>296</v>
      </c>
      <c r="I112">
        <f t="shared" si="11"/>
        <v>71.98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7"/>
        <v>43354.208333333328</v>
      </c>
      <c r="O112" s="8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16">
        <f t="shared" si="6"/>
        <v>119</v>
      </c>
      <c r="G113" t="s">
        <v>20</v>
      </c>
      <c r="H113">
        <v>676</v>
      </c>
      <c r="I113">
        <f t="shared" si="11"/>
        <v>108.95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7"/>
        <v>41174.208333333336</v>
      </c>
      <c r="O113" s="8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16">
        <f t="shared" si="6"/>
        <v>268</v>
      </c>
      <c r="G114" t="s">
        <v>20</v>
      </c>
      <c r="H114">
        <v>361</v>
      </c>
      <c r="I114">
        <f t="shared" si="11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7"/>
        <v>41875.208333333336</v>
      </c>
      <c r="O114" s="8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16">
        <f t="shared" si="6"/>
        <v>376</v>
      </c>
      <c r="G115" t="s">
        <v>20</v>
      </c>
      <c r="H115">
        <v>131</v>
      </c>
      <c r="I115">
        <f t="shared" si="11"/>
        <v>94.94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7"/>
        <v>42990.208333333328</v>
      </c>
      <c r="O115" s="8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16">
        <f t="shared" si="6"/>
        <v>727</v>
      </c>
      <c r="G116" t="s">
        <v>20</v>
      </c>
      <c r="H116">
        <v>126</v>
      </c>
      <c r="I116">
        <f t="shared" si="11"/>
        <v>109.65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7"/>
        <v>43564.208333333328</v>
      </c>
      <c r="O116" s="8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16">
        <f t="shared" si="6"/>
        <v>87</v>
      </c>
      <c r="G117" t="s">
        <v>14</v>
      </c>
      <c r="H117">
        <v>3304</v>
      </c>
      <c r="I117">
        <f t="shared" si="11"/>
        <v>44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7"/>
        <v>43056.25</v>
      </c>
      <c r="O117" s="8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16">
        <f t="shared" si="6"/>
        <v>88</v>
      </c>
      <c r="G118" t="s">
        <v>14</v>
      </c>
      <c r="H118">
        <v>73</v>
      </c>
      <c r="I118">
        <f t="shared" si="11"/>
        <v>86.79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7"/>
        <v>42265.208333333328</v>
      </c>
      <c r="O118" s="8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16">
        <f t="shared" si="6"/>
        <v>173</v>
      </c>
      <c r="G119" t="s">
        <v>20</v>
      </c>
      <c r="H119">
        <v>275</v>
      </c>
      <c r="I119">
        <f t="shared" si="11"/>
        <v>30.99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7"/>
        <v>40808.208333333336</v>
      </c>
      <c r="O119" s="8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16">
        <f t="shared" si="6"/>
        <v>117</v>
      </c>
      <c r="G120" t="s">
        <v>20</v>
      </c>
      <c r="H120">
        <v>67</v>
      </c>
      <c r="I120">
        <f t="shared" si="11"/>
        <v>94.79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7"/>
        <v>41665.25</v>
      </c>
      <c r="O120" s="8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16">
        <f t="shared" si="6"/>
        <v>214</v>
      </c>
      <c r="G121" t="s">
        <v>20</v>
      </c>
      <c r="H121">
        <v>154</v>
      </c>
      <c r="I121">
        <f t="shared" si="11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7"/>
        <v>41806.208333333336</v>
      </c>
      <c r="O121" s="8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16">
        <f t="shared" si="6"/>
        <v>149</v>
      </c>
      <c r="G122" t="s">
        <v>20</v>
      </c>
      <c r="H122">
        <v>1782</v>
      </c>
      <c r="I122">
        <f t="shared" si="11"/>
        <v>63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7"/>
        <v>42111.208333333328</v>
      </c>
      <c r="O122" s="8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16">
        <f t="shared" si="6"/>
        <v>219</v>
      </c>
      <c r="G123" t="s">
        <v>20</v>
      </c>
      <c r="H123">
        <v>903</v>
      </c>
      <c r="I123">
        <f t="shared" si="11"/>
        <v>110.03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7"/>
        <v>41917.208333333336</v>
      </c>
      <c r="O123" s="8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16">
        <f t="shared" si="6"/>
        <v>64</v>
      </c>
      <c r="G124" t="s">
        <v>14</v>
      </c>
      <c r="H124">
        <v>3387</v>
      </c>
      <c r="I124">
        <f t="shared" si="11"/>
        <v>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7"/>
        <v>41970.25</v>
      </c>
      <c r="O124" s="8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16">
        <f t="shared" si="6"/>
        <v>18</v>
      </c>
      <c r="G125" t="s">
        <v>14</v>
      </c>
      <c r="H125">
        <v>662</v>
      </c>
      <c r="I125">
        <f t="shared" si="11"/>
        <v>49.99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7"/>
        <v>42332.25</v>
      </c>
      <c r="O125" s="8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16">
        <f t="shared" si="6"/>
        <v>367</v>
      </c>
      <c r="G126" t="s">
        <v>20</v>
      </c>
      <c r="H126">
        <v>94</v>
      </c>
      <c r="I126">
        <f t="shared" si="11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7"/>
        <v>43598.208333333328</v>
      </c>
      <c r="O126" s="8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16">
        <f t="shared" si="6"/>
        <v>159</v>
      </c>
      <c r="G127" t="s">
        <v>20</v>
      </c>
      <c r="H127">
        <v>180</v>
      </c>
      <c r="I127">
        <f t="shared" si="11"/>
        <v>47.08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7"/>
        <v>43362.208333333328</v>
      </c>
      <c r="O127" s="8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16">
        <f t="shared" si="6"/>
        <v>38</v>
      </c>
      <c r="G128" t="s">
        <v>14</v>
      </c>
      <c r="H128">
        <v>774</v>
      </c>
      <c r="I128">
        <f t="shared" si="11"/>
        <v>89.94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7"/>
        <v>42596.208333333328</v>
      </c>
      <c r="O128" s="8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16">
        <f t="shared" si="6"/>
        <v>51</v>
      </c>
      <c r="G129" t="s">
        <v>14</v>
      </c>
      <c r="H129">
        <v>672</v>
      </c>
      <c r="I129">
        <f t="shared" si="11"/>
        <v>78.97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7"/>
        <v>40310.208333333336</v>
      </c>
      <c r="O129" s="8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hidden="1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6"/>
        <v>60</v>
      </c>
      <c r="G130" t="s">
        <v>74</v>
      </c>
      <c r="H130">
        <v>532</v>
      </c>
      <c r="I130">
        <f t="shared" si="11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7"/>
        <v>40417.208333333336</v>
      </c>
      <c r="O130" s="8">
        <f t="shared" si="8"/>
        <v>40430.208333333336</v>
      </c>
      <c r="P130" t="b">
        <v>0</v>
      </c>
      <c r="Q130" t="b">
        <v>0</v>
      </c>
      <c r="R130" t="s">
        <v>23</v>
      </c>
      <c r="S130" t="str">
        <f t="shared" si="9"/>
        <v>music</v>
      </c>
      <c r="T130" t="str">
        <f t="shared" si="10"/>
        <v>rock</v>
      </c>
    </row>
    <row r="131" spans="1:20" hidden="1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12">_xlfn.FLOOR.MATH(((E131/D131)*100))</f>
        <v>3</v>
      </c>
      <c r="G131" t="s">
        <v>74</v>
      </c>
      <c r="H131">
        <v>55</v>
      </c>
      <c r="I131">
        <f t="shared" si="11"/>
        <v>86.47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3">(((L131/60)/60/24)+DATE(1970,1,1))</f>
        <v>42038.25</v>
      </c>
      <c r="O131" s="8">
        <f t="shared" ref="O131:O194" si="14">(((M131/60)/60/24)+DATE(1970,1,1))</f>
        <v>42063.25</v>
      </c>
      <c r="P131" t="b">
        <v>0</v>
      </c>
      <c r="Q131" t="b">
        <v>0</v>
      </c>
      <c r="R131" t="s">
        <v>17</v>
      </c>
      <c r="S131" t="str">
        <f t="shared" ref="S131:S194" si="15">LEFT(R131,SEARCH("/",R131)-1)</f>
        <v>food</v>
      </c>
      <c r="T131" t="str">
        <f t="shared" ref="T131:T194" si="16">RIGHT(R131,LEN(R131)-SEARCH("/",R131))</f>
        <v>food trucks</v>
      </c>
    </row>
    <row r="132" spans="1:20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16">
        <f t="shared" si="12"/>
        <v>155</v>
      </c>
      <c r="G132" t="s">
        <v>20</v>
      </c>
      <c r="H132">
        <v>533</v>
      </c>
      <c r="I132">
        <f t="shared" ref="I132:I195" si="17">ROUND(IF(E132=0,0,E132/H132),2)</f>
        <v>28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3"/>
        <v>40842.208333333336</v>
      </c>
      <c r="O132" s="8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16">
        <f t="shared" si="12"/>
        <v>100</v>
      </c>
      <c r="G133" t="s">
        <v>20</v>
      </c>
      <c r="H133">
        <v>2443</v>
      </c>
      <c r="I133">
        <f t="shared" si="17"/>
        <v>68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3"/>
        <v>41607.25</v>
      </c>
      <c r="O133" s="8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16">
        <f t="shared" si="12"/>
        <v>116</v>
      </c>
      <c r="G134" t="s">
        <v>20</v>
      </c>
      <c r="H134">
        <v>89</v>
      </c>
      <c r="I134">
        <f t="shared" si="17"/>
        <v>43.08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3"/>
        <v>43112.25</v>
      </c>
      <c r="O134" s="8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16">
        <f t="shared" si="12"/>
        <v>310</v>
      </c>
      <c r="G135" t="s">
        <v>20</v>
      </c>
      <c r="H135">
        <v>159</v>
      </c>
      <c r="I135">
        <f t="shared" si="17"/>
        <v>87.96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3"/>
        <v>40767.208333333336</v>
      </c>
      <c r="O135" s="8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16">
        <f t="shared" si="12"/>
        <v>89</v>
      </c>
      <c r="G136" t="s">
        <v>14</v>
      </c>
      <c r="H136">
        <v>940</v>
      </c>
      <c r="I136">
        <f t="shared" si="17"/>
        <v>94.99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3"/>
        <v>40713.208333333336</v>
      </c>
      <c r="O136" s="8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16">
        <f t="shared" si="12"/>
        <v>71</v>
      </c>
      <c r="G137" t="s">
        <v>14</v>
      </c>
      <c r="H137">
        <v>117</v>
      </c>
      <c r="I137">
        <f t="shared" si="17"/>
        <v>46.91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3"/>
        <v>41340.25</v>
      </c>
      <c r="O137" s="8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idden="1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12"/>
        <v>3</v>
      </c>
      <c r="G138" t="s">
        <v>74</v>
      </c>
      <c r="H138">
        <v>58</v>
      </c>
      <c r="I138">
        <f t="shared" si="17"/>
        <v>46.91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3"/>
        <v>41797.208333333336</v>
      </c>
      <c r="O138" s="8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16">
        <f t="shared" si="12"/>
        <v>261</v>
      </c>
      <c r="G139" t="s">
        <v>20</v>
      </c>
      <c r="H139">
        <v>50</v>
      </c>
      <c r="I139">
        <f t="shared" si="17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3"/>
        <v>40457.208333333336</v>
      </c>
      <c r="O139" s="8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16">
        <f t="shared" si="12"/>
        <v>96</v>
      </c>
      <c r="G140" t="s">
        <v>14</v>
      </c>
      <c r="H140">
        <v>115</v>
      </c>
      <c r="I140">
        <f t="shared" si="17"/>
        <v>80.14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3"/>
        <v>41180.208333333336</v>
      </c>
      <c r="O140" s="8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16">
        <f t="shared" si="12"/>
        <v>20</v>
      </c>
      <c r="G141" t="s">
        <v>14</v>
      </c>
      <c r="H141">
        <v>326</v>
      </c>
      <c r="I141">
        <f t="shared" si="17"/>
        <v>59.04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3"/>
        <v>42115.208333333328</v>
      </c>
      <c r="O141" s="8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16">
        <f t="shared" si="12"/>
        <v>223</v>
      </c>
      <c r="G142" t="s">
        <v>20</v>
      </c>
      <c r="H142">
        <v>186</v>
      </c>
      <c r="I142">
        <f t="shared" si="17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3"/>
        <v>43156.25</v>
      </c>
      <c r="O142" s="8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16">
        <f t="shared" si="12"/>
        <v>101</v>
      </c>
      <c r="G143" t="s">
        <v>20</v>
      </c>
      <c r="H143">
        <v>1071</v>
      </c>
      <c r="I143">
        <f t="shared" si="17"/>
        <v>60.99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3"/>
        <v>42167.208333333328</v>
      </c>
      <c r="O143" s="8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16">
        <f t="shared" si="12"/>
        <v>230</v>
      </c>
      <c r="G144" t="s">
        <v>20</v>
      </c>
      <c r="H144">
        <v>117</v>
      </c>
      <c r="I144">
        <f t="shared" si="17"/>
        <v>98.31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3"/>
        <v>41005.208333333336</v>
      </c>
      <c r="O144" s="8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16">
        <f t="shared" si="12"/>
        <v>135</v>
      </c>
      <c r="G145" t="s">
        <v>20</v>
      </c>
      <c r="H145">
        <v>70</v>
      </c>
      <c r="I145">
        <f t="shared" si="17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3"/>
        <v>40357.208333333336</v>
      </c>
      <c r="O145" s="8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16">
        <f t="shared" si="12"/>
        <v>129</v>
      </c>
      <c r="G146" t="s">
        <v>20</v>
      </c>
      <c r="H146">
        <v>135</v>
      </c>
      <c r="I146">
        <f t="shared" si="17"/>
        <v>86.07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3"/>
        <v>43633.208333333328</v>
      </c>
      <c r="O146" s="8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16">
        <f t="shared" si="12"/>
        <v>236</v>
      </c>
      <c r="G147" t="s">
        <v>20</v>
      </c>
      <c r="H147">
        <v>768</v>
      </c>
      <c r="I147">
        <f t="shared" si="17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3"/>
        <v>41889.208333333336</v>
      </c>
      <c r="O147" s="8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idden="1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12"/>
        <v>17</v>
      </c>
      <c r="G148" t="s">
        <v>74</v>
      </c>
      <c r="H148">
        <v>51</v>
      </c>
      <c r="I148">
        <f t="shared" si="17"/>
        <v>29.76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3"/>
        <v>40855.25</v>
      </c>
      <c r="O148" s="8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16">
        <f t="shared" si="12"/>
        <v>112</v>
      </c>
      <c r="G149" t="s">
        <v>20</v>
      </c>
      <c r="H149">
        <v>199</v>
      </c>
      <c r="I149">
        <f t="shared" si="17"/>
        <v>46.92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3"/>
        <v>42534.208333333328</v>
      </c>
      <c r="O149" s="8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16">
        <f t="shared" si="12"/>
        <v>121</v>
      </c>
      <c r="G150" t="s">
        <v>20</v>
      </c>
      <c r="H150">
        <v>107</v>
      </c>
      <c r="I150">
        <f t="shared" si="17"/>
        <v>105.19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3"/>
        <v>42941.208333333328</v>
      </c>
      <c r="O150" s="8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16">
        <f t="shared" si="12"/>
        <v>219</v>
      </c>
      <c r="G151" t="s">
        <v>20</v>
      </c>
      <c r="H151">
        <v>195</v>
      </c>
      <c r="I151">
        <f t="shared" si="17"/>
        <v>69.91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3"/>
        <v>41275.25</v>
      </c>
      <c r="O151" s="8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16">
        <f t="shared" si="12"/>
        <v>1</v>
      </c>
      <c r="G152" t="s">
        <v>14</v>
      </c>
      <c r="H152">
        <v>1</v>
      </c>
      <c r="I152">
        <f t="shared" si="17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3"/>
        <v>43450.25</v>
      </c>
      <c r="O152" s="8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16">
        <f t="shared" si="12"/>
        <v>64</v>
      </c>
      <c r="G153" t="s">
        <v>14</v>
      </c>
      <c r="H153">
        <v>1467</v>
      </c>
      <c r="I153">
        <f t="shared" si="17"/>
        <v>60.01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3"/>
        <v>41799.208333333336</v>
      </c>
      <c r="O153" s="8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16">
        <f t="shared" si="12"/>
        <v>423</v>
      </c>
      <c r="G154" t="s">
        <v>20</v>
      </c>
      <c r="H154">
        <v>3376</v>
      </c>
      <c r="I154">
        <f t="shared" si="17"/>
        <v>52.01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3"/>
        <v>42783.25</v>
      </c>
      <c r="O154" s="8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16">
        <f t="shared" si="12"/>
        <v>92</v>
      </c>
      <c r="G155" t="s">
        <v>14</v>
      </c>
      <c r="H155">
        <v>5681</v>
      </c>
      <c r="I155">
        <f t="shared" si="17"/>
        <v>31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3"/>
        <v>41201.208333333336</v>
      </c>
      <c r="O155" s="8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16">
        <f t="shared" si="12"/>
        <v>58</v>
      </c>
      <c r="G156" t="s">
        <v>14</v>
      </c>
      <c r="H156">
        <v>1059</v>
      </c>
      <c r="I156">
        <f t="shared" si="17"/>
        <v>95.04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3"/>
        <v>42502.208333333328</v>
      </c>
      <c r="O156" s="8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16">
        <f t="shared" si="12"/>
        <v>65</v>
      </c>
      <c r="G157" t="s">
        <v>14</v>
      </c>
      <c r="H157">
        <v>1194</v>
      </c>
      <c r="I157">
        <f t="shared" si="17"/>
        <v>75.97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3"/>
        <v>40262.208333333336</v>
      </c>
      <c r="O157" s="8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hidden="1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12"/>
        <v>73</v>
      </c>
      <c r="G158" t="s">
        <v>74</v>
      </c>
      <c r="H158">
        <v>379</v>
      </c>
      <c r="I158">
        <f t="shared" si="17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3"/>
        <v>43743.208333333328</v>
      </c>
      <c r="O158" s="8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16">
        <f t="shared" si="12"/>
        <v>52</v>
      </c>
      <c r="G159" t="s">
        <v>14</v>
      </c>
      <c r="H159">
        <v>30</v>
      </c>
      <c r="I159">
        <f t="shared" si="17"/>
        <v>73.73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3"/>
        <v>41638.25</v>
      </c>
      <c r="O159" s="8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16">
        <f t="shared" si="12"/>
        <v>220</v>
      </c>
      <c r="G160" t="s">
        <v>20</v>
      </c>
      <c r="H160">
        <v>41</v>
      </c>
      <c r="I160">
        <f t="shared" si="17"/>
        <v>113.17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3"/>
        <v>42346.25</v>
      </c>
      <c r="O160" s="8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16">
        <f t="shared" si="12"/>
        <v>100</v>
      </c>
      <c r="G161" t="s">
        <v>20</v>
      </c>
      <c r="H161">
        <v>1821</v>
      </c>
      <c r="I161">
        <f t="shared" si="17"/>
        <v>105.01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3"/>
        <v>43551.208333333328</v>
      </c>
      <c r="O161" s="8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16">
        <f t="shared" si="12"/>
        <v>162</v>
      </c>
      <c r="G162" t="s">
        <v>20</v>
      </c>
      <c r="H162">
        <v>164</v>
      </c>
      <c r="I162">
        <f t="shared" si="17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3"/>
        <v>43582.208333333328</v>
      </c>
      <c r="O162" s="8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16">
        <f t="shared" si="12"/>
        <v>78</v>
      </c>
      <c r="G163" t="s">
        <v>14</v>
      </c>
      <c r="H163">
        <v>75</v>
      </c>
      <c r="I163">
        <f t="shared" si="17"/>
        <v>57.33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3"/>
        <v>42270.208333333328</v>
      </c>
      <c r="O163" s="8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16">
        <f t="shared" si="12"/>
        <v>149</v>
      </c>
      <c r="G164" t="s">
        <v>20</v>
      </c>
      <c r="H164">
        <v>157</v>
      </c>
      <c r="I164">
        <f t="shared" si="17"/>
        <v>58.18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3"/>
        <v>43442.25</v>
      </c>
      <c r="O164" s="8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16">
        <f t="shared" si="12"/>
        <v>253</v>
      </c>
      <c r="G165" t="s">
        <v>20</v>
      </c>
      <c r="H165">
        <v>246</v>
      </c>
      <c r="I165">
        <f t="shared" si="17"/>
        <v>36.03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3"/>
        <v>43028.208333333328</v>
      </c>
      <c r="O165" s="8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16">
        <f t="shared" si="12"/>
        <v>100</v>
      </c>
      <c r="G166" t="s">
        <v>20</v>
      </c>
      <c r="H166">
        <v>1396</v>
      </c>
      <c r="I166">
        <f t="shared" si="17"/>
        <v>107.99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3"/>
        <v>43016.208333333328</v>
      </c>
      <c r="O166" s="8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16">
        <f t="shared" si="12"/>
        <v>121</v>
      </c>
      <c r="G167" t="s">
        <v>20</v>
      </c>
      <c r="H167">
        <v>2506</v>
      </c>
      <c r="I167">
        <f t="shared" si="17"/>
        <v>44.01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3"/>
        <v>42948.208333333328</v>
      </c>
      <c r="O167" s="8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16">
        <f t="shared" si="12"/>
        <v>137</v>
      </c>
      <c r="G168" t="s">
        <v>20</v>
      </c>
      <c r="H168">
        <v>244</v>
      </c>
      <c r="I168">
        <f t="shared" si="17"/>
        <v>55.08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3"/>
        <v>40534.25</v>
      </c>
      <c r="O168" s="8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16">
        <f t="shared" si="12"/>
        <v>415</v>
      </c>
      <c r="G169" t="s">
        <v>20</v>
      </c>
      <c r="H169">
        <v>146</v>
      </c>
      <c r="I169">
        <f t="shared" si="17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3"/>
        <v>41435.208333333336</v>
      </c>
      <c r="O169" s="8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16">
        <f t="shared" si="12"/>
        <v>31</v>
      </c>
      <c r="G170" t="s">
        <v>14</v>
      </c>
      <c r="H170">
        <v>955</v>
      </c>
      <c r="I170">
        <f t="shared" si="17"/>
        <v>42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3"/>
        <v>43518.25</v>
      </c>
      <c r="O170" s="8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16">
        <f t="shared" si="12"/>
        <v>424</v>
      </c>
      <c r="G171" t="s">
        <v>20</v>
      </c>
      <c r="H171">
        <v>1267</v>
      </c>
      <c r="I171">
        <f t="shared" si="17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3"/>
        <v>41077.208333333336</v>
      </c>
      <c r="O171" s="8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16">
        <f t="shared" si="12"/>
        <v>2</v>
      </c>
      <c r="G172" t="s">
        <v>14</v>
      </c>
      <c r="H172">
        <v>67</v>
      </c>
      <c r="I172">
        <f t="shared" si="17"/>
        <v>82.51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3"/>
        <v>42950.208333333328</v>
      </c>
      <c r="O172" s="8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16">
        <f t="shared" si="12"/>
        <v>10</v>
      </c>
      <c r="G173" t="s">
        <v>14</v>
      </c>
      <c r="H173">
        <v>5</v>
      </c>
      <c r="I173">
        <f t="shared" si="17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3"/>
        <v>41718.208333333336</v>
      </c>
      <c r="O173" s="8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16">
        <f t="shared" si="12"/>
        <v>82</v>
      </c>
      <c r="G174" t="s">
        <v>14</v>
      </c>
      <c r="H174">
        <v>26</v>
      </c>
      <c r="I174">
        <f t="shared" si="17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3"/>
        <v>41839.208333333336</v>
      </c>
      <c r="O174" s="8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16">
        <f t="shared" si="12"/>
        <v>163</v>
      </c>
      <c r="G175" t="s">
        <v>20</v>
      </c>
      <c r="H175">
        <v>1561</v>
      </c>
      <c r="I175">
        <f t="shared" si="17"/>
        <v>100.98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3"/>
        <v>41412.208333333336</v>
      </c>
      <c r="O175" s="8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16">
        <f t="shared" si="12"/>
        <v>894</v>
      </c>
      <c r="G176" t="s">
        <v>20</v>
      </c>
      <c r="H176">
        <v>48</v>
      </c>
      <c r="I176">
        <f t="shared" si="17"/>
        <v>111.83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3"/>
        <v>42282.208333333328</v>
      </c>
      <c r="O176" s="8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16">
        <f t="shared" si="12"/>
        <v>26</v>
      </c>
      <c r="G177" t="s">
        <v>14</v>
      </c>
      <c r="H177">
        <v>1130</v>
      </c>
      <c r="I177">
        <f t="shared" si="17"/>
        <v>42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3"/>
        <v>42613.208333333328</v>
      </c>
      <c r="O177" s="8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16">
        <f t="shared" si="12"/>
        <v>74</v>
      </c>
      <c r="G178" t="s">
        <v>14</v>
      </c>
      <c r="H178">
        <v>782</v>
      </c>
      <c r="I178">
        <f t="shared" si="17"/>
        <v>110.05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3"/>
        <v>42616.208333333328</v>
      </c>
      <c r="O178" s="8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16">
        <f t="shared" si="12"/>
        <v>416</v>
      </c>
      <c r="G179" t="s">
        <v>20</v>
      </c>
      <c r="H179">
        <v>2739</v>
      </c>
      <c r="I179">
        <f t="shared" si="17"/>
        <v>59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3"/>
        <v>40497.25</v>
      </c>
      <c r="O179" s="8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16">
        <f t="shared" si="12"/>
        <v>96</v>
      </c>
      <c r="G180" t="s">
        <v>14</v>
      </c>
      <c r="H180">
        <v>210</v>
      </c>
      <c r="I180">
        <f t="shared" si="17"/>
        <v>32.99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3"/>
        <v>42999.208333333328</v>
      </c>
      <c r="O180" s="8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16">
        <f t="shared" si="12"/>
        <v>357</v>
      </c>
      <c r="G181" t="s">
        <v>20</v>
      </c>
      <c r="H181">
        <v>3537</v>
      </c>
      <c r="I181">
        <f t="shared" si="17"/>
        <v>45.01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3"/>
        <v>41350.208333333336</v>
      </c>
      <c r="O181" s="8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16">
        <f t="shared" si="12"/>
        <v>308</v>
      </c>
      <c r="G182" t="s">
        <v>20</v>
      </c>
      <c r="H182">
        <v>2107</v>
      </c>
      <c r="I182">
        <f t="shared" si="17"/>
        <v>81.98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3"/>
        <v>40259.208333333336</v>
      </c>
      <c r="O182" s="8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16">
        <f t="shared" si="12"/>
        <v>61</v>
      </c>
      <c r="G183" t="s">
        <v>14</v>
      </c>
      <c r="H183">
        <v>136</v>
      </c>
      <c r="I183">
        <f t="shared" si="17"/>
        <v>39.08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3"/>
        <v>43012.208333333328</v>
      </c>
      <c r="O183" s="8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16">
        <f t="shared" si="12"/>
        <v>722</v>
      </c>
      <c r="G184" t="s">
        <v>20</v>
      </c>
      <c r="H184">
        <v>3318</v>
      </c>
      <c r="I184">
        <f t="shared" si="17"/>
        <v>59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3"/>
        <v>43631.208333333328</v>
      </c>
      <c r="O184" s="8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16">
        <f t="shared" si="12"/>
        <v>69</v>
      </c>
      <c r="G185" t="s">
        <v>14</v>
      </c>
      <c r="H185">
        <v>86</v>
      </c>
      <c r="I185">
        <f t="shared" si="17"/>
        <v>40.99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3"/>
        <v>40430.208333333336</v>
      </c>
      <c r="O185" s="8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16">
        <f t="shared" si="12"/>
        <v>293</v>
      </c>
      <c r="G186" t="s">
        <v>20</v>
      </c>
      <c r="H186">
        <v>340</v>
      </c>
      <c r="I186">
        <f t="shared" si="17"/>
        <v>31.03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3"/>
        <v>43588.208333333328</v>
      </c>
      <c r="O186" s="8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16">
        <f t="shared" si="12"/>
        <v>71</v>
      </c>
      <c r="G187" t="s">
        <v>14</v>
      </c>
      <c r="H187">
        <v>19</v>
      </c>
      <c r="I187">
        <f t="shared" si="17"/>
        <v>37.79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3"/>
        <v>43233.208333333328</v>
      </c>
      <c r="O187" s="8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16">
        <f t="shared" si="12"/>
        <v>31</v>
      </c>
      <c r="G188" t="s">
        <v>14</v>
      </c>
      <c r="H188">
        <v>886</v>
      </c>
      <c r="I188">
        <f t="shared" si="17"/>
        <v>32.01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3"/>
        <v>41782.208333333336</v>
      </c>
      <c r="O188" s="8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16">
        <f t="shared" si="12"/>
        <v>229</v>
      </c>
      <c r="G189" t="s">
        <v>20</v>
      </c>
      <c r="H189">
        <v>1442</v>
      </c>
      <c r="I189">
        <f t="shared" si="17"/>
        <v>95.97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3"/>
        <v>41328.25</v>
      </c>
      <c r="O189" s="8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16">
        <f t="shared" si="12"/>
        <v>32</v>
      </c>
      <c r="G190" t="s">
        <v>14</v>
      </c>
      <c r="H190">
        <v>35</v>
      </c>
      <c r="I190">
        <f t="shared" si="17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3"/>
        <v>41975.25</v>
      </c>
      <c r="O190" s="8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hidden="1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12"/>
        <v>23</v>
      </c>
      <c r="G191" t="s">
        <v>74</v>
      </c>
      <c r="H191">
        <v>441</v>
      </c>
      <c r="I191">
        <f t="shared" si="17"/>
        <v>102.05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3"/>
        <v>42433.25</v>
      </c>
      <c r="O191" s="8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16">
        <f t="shared" si="12"/>
        <v>68</v>
      </c>
      <c r="G192" t="s">
        <v>14</v>
      </c>
      <c r="H192">
        <v>24</v>
      </c>
      <c r="I192">
        <f t="shared" si="17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3"/>
        <v>41429.208333333336</v>
      </c>
      <c r="O192" s="8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16">
        <f t="shared" si="12"/>
        <v>37</v>
      </c>
      <c r="G193" t="s">
        <v>14</v>
      </c>
      <c r="H193">
        <v>86</v>
      </c>
      <c r="I193">
        <f t="shared" si="17"/>
        <v>37.07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3"/>
        <v>43536.208333333328</v>
      </c>
      <c r="O193" s="8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16">
        <f t="shared" si="12"/>
        <v>19</v>
      </c>
      <c r="G194" t="s">
        <v>14</v>
      </c>
      <c r="H194">
        <v>243</v>
      </c>
      <c r="I194">
        <f t="shared" si="17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3"/>
        <v>41817.208333333336</v>
      </c>
      <c r="O194" s="8">
        <f t="shared" si="14"/>
        <v>41821.208333333336</v>
      </c>
      <c r="P194" t="b">
        <v>0</v>
      </c>
      <c r="Q194" t="b">
        <v>0</v>
      </c>
      <c r="R194" t="s">
        <v>23</v>
      </c>
      <c r="S194" t="str">
        <f t="shared" si="15"/>
        <v>music</v>
      </c>
      <c r="T194" t="str">
        <f t="shared" si="16"/>
        <v>rock</v>
      </c>
    </row>
    <row r="195" spans="1:20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16">
        <f t="shared" ref="F195:F258" si="18">_xlfn.FLOOR.MATH(((E195/D195)*100))</f>
        <v>45</v>
      </c>
      <c r="G195" t="s">
        <v>14</v>
      </c>
      <c r="H195">
        <v>65</v>
      </c>
      <c r="I195">
        <f t="shared" si="17"/>
        <v>46.34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19">(((L195/60)/60/24)+DATE(1970,1,1))</f>
        <v>43198.208333333328</v>
      </c>
      <c r="O195" s="8">
        <f t="shared" ref="O195:O258" si="20">(((M195/60)/60/24)+DATE(1970,1,1))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1">LEFT(R195,SEARCH("/",R195)-1)</f>
        <v>music</v>
      </c>
      <c r="T195" t="str">
        <f t="shared" ref="T195:T258" si="22">RIGHT(R195,LEN(R195)-SEARCH("/",R195))</f>
        <v>indie rock</v>
      </c>
    </row>
    <row r="196" spans="1:20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16">
        <f t="shared" si="18"/>
        <v>122</v>
      </c>
      <c r="G196" t="s">
        <v>20</v>
      </c>
      <c r="H196">
        <v>126</v>
      </c>
      <c r="I196">
        <f t="shared" ref="I196:I259" si="23">ROUND(IF(E196=0,0,E196/H196),2)</f>
        <v>69.17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9"/>
        <v>42261.208333333328</v>
      </c>
      <c r="O196" s="8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16">
        <f t="shared" si="18"/>
        <v>361</v>
      </c>
      <c r="G197" t="s">
        <v>20</v>
      </c>
      <c r="H197">
        <v>524</v>
      </c>
      <c r="I197">
        <f t="shared" si="23"/>
        <v>109.08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19"/>
        <v>43310.208333333328</v>
      </c>
      <c r="O197" s="8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16">
        <f t="shared" si="18"/>
        <v>63</v>
      </c>
      <c r="G198" t="s">
        <v>14</v>
      </c>
      <c r="H198">
        <v>100</v>
      </c>
      <c r="I198">
        <f t="shared" si="23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9"/>
        <v>42616.208333333328</v>
      </c>
      <c r="O198" s="8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16">
        <f t="shared" si="18"/>
        <v>298</v>
      </c>
      <c r="G199" t="s">
        <v>20</v>
      </c>
      <c r="H199">
        <v>1989</v>
      </c>
      <c r="I199">
        <f t="shared" si="23"/>
        <v>82.01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9"/>
        <v>42909.208333333328</v>
      </c>
      <c r="O199" s="8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16">
        <f t="shared" si="18"/>
        <v>9</v>
      </c>
      <c r="G200" t="s">
        <v>14</v>
      </c>
      <c r="H200">
        <v>168</v>
      </c>
      <c r="I200">
        <f t="shared" si="23"/>
        <v>35.96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9"/>
        <v>40396.208333333336</v>
      </c>
      <c r="O200" s="8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16">
        <f t="shared" si="18"/>
        <v>53</v>
      </c>
      <c r="G201" t="s">
        <v>14</v>
      </c>
      <c r="H201">
        <v>13</v>
      </c>
      <c r="I201">
        <f t="shared" si="23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9"/>
        <v>42192.208333333328</v>
      </c>
      <c r="O201" s="8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16">
        <f t="shared" si="18"/>
        <v>2</v>
      </c>
      <c r="G202" t="s">
        <v>14</v>
      </c>
      <c r="H202">
        <v>1</v>
      </c>
      <c r="I202">
        <f t="shared" si="23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9"/>
        <v>40262.208333333336</v>
      </c>
      <c r="O202" s="8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16">
        <f t="shared" si="18"/>
        <v>681</v>
      </c>
      <c r="G203" t="s">
        <v>20</v>
      </c>
      <c r="H203">
        <v>157</v>
      </c>
      <c r="I203">
        <f t="shared" si="23"/>
        <v>91.11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9"/>
        <v>41845.208333333336</v>
      </c>
      <c r="O203" s="8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hidden="1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8"/>
        <v>78</v>
      </c>
      <c r="G204" t="s">
        <v>74</v>
      </c>
      <c r="H204">
        <v>82</v>
      </c>
      <c r="I204">
        <f t="shared" si="23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9"/>
        <v>40818.208333333336</v>
      </c>
      <c r="O204" s="8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16">
        <f t="shared" si="18"/>
        <v>134</v>
      </c>
      <c r="G205" t="s">
        <v>20</v>
      </c>
      <c r="H205">
        <v>4498</v>
      </c>
      <c r="I205">
        <f t="shared" si="23"/>
        <v>43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9"/>
        <v>42752.25</v>
      </c>
      <c r="O205" s="8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16">
        <f t="shared" si="18"/>
        <v>3</v>
      </c>
      <c r="G206" t="s">
        <v>14</v>
      </c>
      <c r="H206">
        <v>40</v>
      </c>
      <c r="I206">
        <f t="shared" si="23"/>
        <v>63.23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9"/>
        <v>40636.208333333336</v>
      </c>
      <c r="O206" s="8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16">
        <f t="shared" si="18"/>
        <v>431</v>
      </c>
      <c r="G207" t="s">
        <v>20</v>
      </c>
      <c r="H207">
        <v>80</v>
      </c>
      <c r="I207">
        <f t="shared" si="23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9"/>
        <v>43390.208333333328</v>
      </c>
      <c r="O207" s="8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hidden="1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8"/>
        <v>38</v>
      </c>
      <c r="G208" t="s">
        <v>74</v>
      </c>
      <c r="H208">
        <v>57</v>
      </c>
      <c r="I208">
        <f t="shared" si="23"/>
        <v>61.33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9"/>
        <v>40236.25</v>
      </c>
      <c r="O208" s="8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16">
        <f t="shared" si="18"/>
        <v>425</v>
      </c>
      <c r="G209" t="s">
        <v>20</v>
      </c>
      <c r="H209">
        <v>43</v>
      </c>
      <c r="I209">
        <f t="shared" si="23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9"/>
        <v>43340.208333333328</v>
      </c>
      <c r="O209" s="8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16">
        <f t="shared" si="18"/>
        <v>101</v>
      </c>
      <c r="G210" t="s">
        <v>20</v>
      </c>
      <c r="H210">
        <v>2053</v>
      </c>
      <c r="I210">
        <f t="shared" si="23"/>
        <v>96.98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9"/>
        <v>43048.25</v>
      </c>
      <c r="O210" s="8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idden="1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8"/>
        <v>21</v>
      </c>
      <c r="G211" t="s">
        <v>47</v>
      </c>
      <c r="H211">
        <v>808</v>
      </c>
      <c r="I211">
        <f t="shared" si="23"/>
        <v>51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9"/>
        <v>42496.208333333328</v>
      </c>
      <c r="O211" s="8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16">
        <f t="shared" si="18"/>
        <v>67</v>
      </c>
      <c r="G212" t="s">
        <v>14</v>
      </c>
      <c r="H212">
        <v>226</v>
      </c>
      <c r="I212">
        <f t="shared" si="23"/>
        <v>28.04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9"/>
        <v>42797.25</v>
      </c>
      <c r="O212" s="8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16">
        <f t="shared" si="18"/>
        <v>94</v>
      </c>
      <c r="G213" t="s">
        <v>14</v>
      </c>
      <c r="H213">
        <v>1625</v>
      </c>
      <c r="I213">
        <f t="shared" si="23"/>
        <v>60.98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9"/>
        <v>41513.208333333336</v>
      </c>
      <c r="O213" s="8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16">
        <f t="shared" si="18"/>
        <v>151</v>
      </c>
      <c r="G214" t="s">
        <v>20</v>
      </c>
      <c r="H214">
        <v>168</v>
      </c>
      <c r="I214">
        <f t="shared" si="23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9"/>
        <v>43814.25</v>
      </c>
      <c r="O214" s="8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16">
        <f t="shared" si="18"/>
        <v>195</v>
      </c>
      <c r="G215" t="s">
        <v>20</v>
      </c>
      <c r="H215">
        <v>4289</v>
      </c>
      <c r="I215">
        <f t="shared" si="23"/>
        <v>40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9"/>
        <v>40488.208333333336</v>
      </c>
      <c r="O215" s="8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16">
        <f t="shared" si="18"/>
        <v>1023</v>
      </c>
      <c r="G216" t="s">
        <v>20</v>
      </c>
      <c r="H216">
        <v>165</v>
      </c>
      <c r="I216">
        <f t="shared" si="23"/>
        <v>86.81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9"/>
        <v>40409.208333333336</v>
      </c>
      <c r="O216" s="8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16">
        <f t="shared" si="18"/>
        <v>3</v>
      </c>
      <c r="G217" t="s">
        <v>14</v>
      </c>
      <c r="H217">
        <v>143</v>
      </c>
      <c r="I217">
        <f t="shared" si="23"/>
        <v>42.13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9"/>
        <v>43509.25</v>
      </c>
      <c r="O217" s="8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16">
        <f t="shared" si="18"/>
        <v>155</v>
      </c>
      <c r="G218" t="s">
        <v>20</v>
      </c>
      <c r="H218">
        <v>1815</v>
      </c>
      <c r="I218">
        <f t="shared" si="23"/>
        <v>103.98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9"/>
        <v>40869.25</v>
      </c>
      <c r="O218" s="8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16">
        <f t="shared" si="18"/>
        <v>44</v>
      </c>
      <c r="G219" t="s">
        <v>14</v>
      </c>
      <c r="H219">
        <v>934</v>
      </c>
      <c r="I219">
        <f t="shared" si="23"/>
        <v>62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9"/>
        <v>43583.208333333328</v>
      </c>
      <c r="O219" s="8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16">
        <f t="shared" si="18"/>
        <v>215</v>
      </c>
      <c r="G220" t="s">
        <v>20</v>
      </c>
      <c r="H220">
        <v>397</v>
      </c>
      <c r="I220">
        <f t="shared" si="23"/>
        <v>31.01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9"/>
        <v>40858.25</v>
      </c>
      <c r="O220" s="8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16">
        <f t="shared" si="18"/>
        <v>332</v>
      </c>
      <c r="G221" t="s">
        <v>20</v>
      </c>
      <c r="H221">
        <v>1539</v>
      </c>
      <c r="I221">
        <f t="shared" si="23"/>
        <v>89.99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9"/>
        <v>41137.208333333336</v>
      </c>
      <c r="O221" s="8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16">
        <f t="shared" si="18"/>
        <v>8</v>
      </c>
      <c r="G222" t="s">
        <v>14</v>
      </c>
      <c r="H222">
        <v>17</v>
      </c>
      <c r="I222">
        <f t="shared" si="23"/>
        <v>39.24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9"/>
        <v>40725.208333333336</v>
      </c>
      <c r="O222" s="8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16">
        <f t="shared" si="18"/>
        <v>98</v>
      </c>
      <c r="G223" t="s">
        <v>14</v>
      </c>
      <c r="H223">
        <v>2179</v>
      </c>
      <c r="I223">
        <f t="shared" si="23"/>
        <v>54.99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9"/>
        <v>41081.208333333336</v>
      </c>
      <c r="O223" s="8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16">
        <f t="shared" si="18"/>
        <v>137</v>
      </c>
      <c r="G224" t="s">
        <v>20</v>
      </c>
      <c r="H224">
        <v>138</v>
      </c>
      <c r="I224">
        <f t="shared" si="23"/>
        <v>47.99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9"/>
        <v>41914.208333333336</v>
      </c>
      <c r="O224" s="8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16">
        <f t="shared" si="18"/>
        <v>93</v>
      </c>
      <c r="G225" t="s">
        <v>14</v>
      </c>
      <c r="H225">
        <v>931</v>
      </c>
      <c r="I225">
        <f t="shared" si="23"/>
        <v>87.97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9"/>
        <v>42445.208333333328</v>
      </c>
      <c r="O225" s="8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16">
        <f t="shared" si="18"/>
        <v>403</v>
      </c>
      <c r="G226" t="s">
        <v>20</v>
      </c>
      <c r="H226">
        <v>3594</v>
      </c>
      <c r="I226">
        <f t="shared" si="23"/>
        <v>52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9"/>
        <v>41906.208333333336</v>
      </c>
      <c r="O226" s="8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16">
        <f t="shared" si="18"/>
        <v>260</v>
      </c>
      <c r="G227" t="s">
        <v>20</v>
      </c>
      <c r="H227">
        <v>5880</v>
      </c>
      <c r="I227">
        <f t="shared" si="23"/>
        <v>30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9"/>
        <v>41762.208333333336</v>
      </c>
      <c r="O227" s="8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16">
        <f t="shared" si="18"/>
        <v>366</v>
      </c>
      <c r="G228" t="s">
        <v>20</v>
      </c>
      <c r="H228">
        <v>112</v>
      </c>
      <c r="I228">
        <f t="shared" si="23"/>
        <v>98.21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9"/>
        <v>40276.208333333336</v>
      </c>
      <c r="O228" s="8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16">
        <f t="shared" si="18"/>
        <v>168</v>
      </c>
      <c r="G229" t="s">
        <v>20</v>
      </c>
      <c r="H229">
        <v>943</v>
      </c>
      <c r="I229">
        <f t="shared" si="23"/>
        <v>108.96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9"/>
        <v>42139.208333333328</v>
      </c>
      <c r="O229" s="8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16">
        <f t="shared" si="18"/>
        <v>119</v>
      </c>
      <c r="G230" t="s">
        <v>20</v>
      </c>
      <c r="H230">
        <v>2468</v>
      </c>
      <c r="I230">
        <f t="shared" si="23"/>
        <v>67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9"/>
        <v>42613.208333333328</v>
      </c>
      <c r="O230" s="8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16">
        <f t="shared" si="18"/>
        <v>193</v>
      </c>
      <c r="G231" t="s">
        <v>20</v>
      </c>
      <c r="H231">
        <v>2551</v>
      </c>
      <c r="I231">
        <f t="shared" si="23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9"/>
        <v>42887.208333333328</v>
      </c>
      <c r="O231" s="8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16">
        <f t="shared" si="18"/>
        <v>420</v>
      </c>
      <c r="G232" t="s">
        <v>20</v>
      </c>
      <c r="H232">
        <v>101</v>
      </c>
      <c r="I232">
        <f t="shared" si="23"/>
        <v>99.84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9"/>
        <v>43805.25</v>
      </c>
      <c r="O232" s="8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hidden="1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8"/>
        <v>76</v>
      </c>
      <c r="G233" t="s">
        <v>74</v>
      </c>
      <c r="H233">
        <v>67</v>
      </c>
      <c r="I233">
        <f t="shared" si="23"/>
        <v>82.43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9"/>
        <v>41415.208333333336</v>
      </c>
      <c r="O233" s="8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16">
        <f t="shared" si="18"/>
        <v>171</v>
      </c>
      <c r="G234" t="s">
        <v>20</v>
      </c>
      <c r="H234">
        <v>92</v>
      </c>
      <c r="I234">
        <f t="shared" si="23"/>
        <v>63.29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9"/>
        <v>42576.208333333328</v>
      </c>
      <c r="O234" s="8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16">
        <f t="shared" si="18"/>
        <v>157</v>
      </c>
      <c r="G235" t="s">
        <v>20</v>
      </c>
      <c r="H235">
        <v>62</v>
      </c>
      <c r="I235">
        <f t="shared" si="23"/>
        <v>96.77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9"/>
        <v>40706.208333333336</v>
      </c>
      <c r="O235" s="8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16">
        <f t="shared" si="18"/>
        <v>109</v>
      </c>
      <c r="G236" t="s">
        <v>20</v>
      </c>
      <c r="H236">
        <v>149</v>
      </c>
      <c r="I236">
        <f t="shared" si="23"/>
        <v>54.91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9"/>
        <v>42969.208333333328</v>
      </c>
      <c r="O236" s="8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16">
        <f t="shared" si="18"/>
        <v>41</v>
      </c>
      <c r="G237" t="s">
        <v>14</v>
      </c>
      <c r="H237">
        <v>92</v>
      </c>
      <c r="I237">
        <f t="shared" si="23"/>
        <v>39.01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9"/>
        <v>42779.25</v>
      </c>
      <c r="O237" s="8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16">
        <f t="shared" si="18"/>
        <v>10</v>
      </c>
      <c r="G238" t="s">
        <v>14</v>
      </c>
      <c r="H238">
        <v>57</v>
      </c>
      <c r="I238">
        <f t="shared" si="23"/>
        <v>75.84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9"/>
        <v>43641.208333333328</v>
      </c>
      <c r="O238" s="8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16">
        <f t="shared" si="18"/>
        <v>159</v>
      </c>
      <c r="G239" t="s">
        <v>20</v>
      </c>
      <c r="H239">
        <v>329</v>
      </c>
      <c r="I239">
        <f t="shared" si="23"/>
        <v>45.05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9"/>
        <v>41754.208333333336</v>
      </c>
      <c r="O239" s="8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16">
        <f t="shared" si="18"/>
        <v>422</v>
      </c>
      <c r="G240" t="s">
        <v>20</v>
      </c>
      <c r="H240">
        <v>97</v>
      </c>
      <c r="I240">
        <f t="shared" si="23"/>
        <v>104.52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9"/>
        <v>43083.25</v>
      </c>
      <c r="O240" s="8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16">
        <f t="shared" si="18"/>
        <v>97</v>
      </c>
      <c r="G241" t="s">
        <v>14</v>
      </c>
      <c r="H241">
        <v>41</v>
      </c>
      <c r="I241">
        <f t="shared" si="23"/>
        <v>76.27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9"/>
        <v>42245.208333333328</v>
      </c>
      <c r="O241" s="8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16">
        <f t="shared" si="18"/>
        <v>418</v>
      </c>
      <c r="G242" t="s">
        <v>20</v>
      </c>
      <c r="H242">
        <v>1784</v>
      </c>
      <c r="I242">
        <f t="shared" si="23"/>
        <v>69.02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9"/>
        <v>40396.208333333336</v>
      </c>
      <c r="O242" s="8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16">
        <f t="shared" si="18"/>
        <v>101</v>
      </c>
      <c r="G243" t="s">
        <v>20</v>
      </c>
      <c r="H243">
        <v>1684</v>
      </c>
      <c r="I243">
        <f t="shared" si="23"/>
        <v>101.98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9"/>
        <v>41742.208333333336</v>
      </c>
      <c r="O243" s="8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16">
        <f t="shared" si="18"/>
        <v>127</v>
      </c>
      <c r="G244" t="s">
        <v>20</v>
      </c>
      <c r="H244">
        <v>250</v>
      </c>
      <c r="I244">
        <f t="shared" si="23"/>
        <v>42.92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9"/>
        <v>42865.208333333328</v>
      </c>
      <c r="O244" s="8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16">
        <f t="shared" si="18"/>
        <v>445</v>
      </c>
      <c r="G245" t="s">
        <v>20</v>
      </c>
      <c r="H245">
        <v>238</v>
      </c>
      <c r="I245">
        <f t="shared" si="23"/>
        <v>43.03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9"/>
        <v>43163.25</v>
      </c>
      <c r="O245" s="8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16">
        <f t="shared" si="18"/>
        <v>569</v>
      </c>
      <c r="G246" t="s">
        <v>20</v>
      </c>
      <c r="H246">
        <v>53</v>
      </c>
      <c r="I246">
        <f t="shared" si="23"/>
        <v>75.25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9"/>
        <v>41834.208333333336</v>
      </c>
      <c r="O246" s="8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16">
        <f t="shared" si="18"/>
        <v>509</v>
      </c>
      <c r="G247" t="s">
        <v>20</v>
      </c>
      <c r="H247">
        <v>214</v>
      </c>
      <c r="I247">
        <f t="shared" si="23"/>
        <v>69.02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9"/>
        <v>41736.208333333336</v>
      </c>
      <c r="O247" s="8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16">
        <f t="shared" si="18"/>
        <v>325</v>
      </c>
      <c r="G248" t="s">
        <v>20</v>
      </c>
      <c r="H248">
        <v>222</v>
      </c>
      <c r="I248">
        <f t="shared" si="23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9"/>
        <v>41491.208333333336</v>
      </c>
      <c r="O248" s="8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16">
        <f t="shared" si="18"/>
        <v>932</v>
      </c>
      <c r="G249" t="s">
        <v>20</v>
      </c>
      <c r="H249">
        <v>1884</v>
      </c>
      <c r="I249">
        <f t="shared" si="23"/>
        <v>98.01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9"/>
        <v>42726.25</v>
      </c>
      <c r="O249" s="8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16">
        <f t="shared" si="18"/>
        <v>211</v>
      </c>
      <c r="G250" t="s">
        <v>20</v>
      </c>
      <c r="H250">
        <v>218</v>
      </c>
      <c r="I250">
        <f t="shared" si="23"/>
        <v>60.11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9"/>
        <v>42004.25</v>
      </c>
      <c r="O250" s="8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16">
        <f t="shared" si="18"/>
        <v>273</v>
      </c>
      <c r="G251" t="s">
        <v>20</v>
      </c>
      <c r="H251">
        <v>6465</v>
      </c>
      <c r="I251">
        <f t="shared" si="23"/>
        <v>26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9"/>
        <v>42006.25</v>
      </c>
      <c r="O251" s="8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16">
        <f t="shared" si="18"/>
        <v>3</v>
      </c>
      <c r="G252" t="s">
        <v>14</v>
      </c>
      <c r="H252">
        <v>1</v>
      </c>
      <c r="I252">
        <f t="shared" si="23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9"/>
        <v>40203.25</v>
      </c>
      <c r="O252" s="8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16">
        <f t="shared" si="18"/>
        <v>54</v>
      </c>
      <c r="G253" t="s">
        <v>14</v>
      </c>
      <c r="H253">
        <v>101</v>
      </c>
      <c r="I253">
        <f t="shared" si="23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9"/>
        <v>41252.25</v>
      </c>
      <c r="O253" s="8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16">
        <f t="shared" si="18"/>
        <v>626</v>
      </c>
      <c r="G254" t="s">
        <v>20</v>
      </c>
      <c r="H254">
        <v>59</v>
      </c>
      <c r="I254">
        <f t="shared" si="23"/>
        <v>106.15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9"/>
        <v>41572.208333333336</v>
      </c>
      <c r="O254" s="8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16">
        <f t="shared" si="18"/>
        <v>89</v>
      </c>
      <c r="G255" t="s">
        <v>14</v>
      </c>
      <c r="H255">
        <v>1335</v>
      </c>
      <c r="I255">
        <f t="shared" si="23"/>
        <v>81.02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9"/>
        <v>40641.208333333336</v>
      </c>
      <c r="O255" s="8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16">
        <f t="shared" si="18"/>
        <v>184</v>
      </c>
      <c r="G256" t="s">
        <v>20</v>
      </c>
      <c r="H256">
        <v>88</v>
      </c>
      <c r="I256">
        <f t="shared" si="23"/>
        <v>96.65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9"/>
        <v>42787.25</v>
      </c>
      <c r="O256" s="8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16">
        <f t="shared" si="18"/>
        <v>120</v>
      </c>
      <c r="G257" t="s">
        <v>20</v>
      </c>
      <c r="H257">
        <v>1697</v>
      </c>
      <c r="I257">
        <f t="shared" si="23"/>
        <v>57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9"/>
        <v>40590.25</v>
      </c>
      <c r="O257" s="8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16">
        <f t="shared" si="18"/>
        <v>23</v>
      </c>
      <c r="G258" t="s">
        <v>14</v>
      </c>
      <c r="H258">
        <v>15</v>
      </c>
      <c r="I258">
        <f t="shared" si="23"/>
        <v>63.93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9"/>
        <v>42393.25</v>
      </c>
      <c r="O258" s="8">
        <f t="shared" si="20"/>
        <v>42430.25</v>
      </c>
      <c r="P258" t="b">
        <v>0</v>
      </c>
      <c r="Q258" t="b">
        <v>0</v>
      </c>
      <c r="R258" t="s">
        <v>23</v>
      </c>
      <c r="S258" t="str">
        <f t="shared" si="21"/>
        <v>music</v>
      </c>
      <c r="T258" t="str">
        <f t="shared" si="22"/>
        <v>rock</v>
      </c>
    </row>
    <row r="259" spans="1:20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16">
        <f t="shared" ref="F259:F322" si="24">_xlfn.FLOOR.MATH(((E259/D259)*100))</f>
        <v>146</v>
      </c>
      <c r="G259" t="s">
        <v>20</v>
      </c>
      <c r="H259">
        <v>92</v>
      </c>
      <c r="I259">
        <f t="shared" si="23"/>
        <v>90.46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25">(((L259/60)/60/24)+DATE(1970,1,1))</f>
        <v>41338.25</v>
      </c>
      <c r="O259" s="8">
        <f t="shared" ref="O259:O322" si="26">(((M259/60)/60/24)+DATE(1970,1,1))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7">LEFT(R259,SEARCH("/",R259)-1)</f>
        <v>theater</v>
      </c>
      <c r="T259" t="str">
        <f t="shared" ref="T259:T322" si="28">RIGHT(R259,LEN(R259)-SEARCH("/",R259))</f>
        <v>plays</v>
      </c>
    </row>
    <row r="260" spans="1:20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16">
        <f t="shared" si="24"/>
        <v>268</v>
      </c>
      <c r="G260" t="s">
        <v>20</v>
      </c>
      <c r="H260">
        <v>186</v>
      </c>
      <c r="I260">
        <f t="shared" ref="I260:I323" si="29">ROUND(IF(E260=0,0,E260/H260),2)</f>
        <v>72.17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5"/>
        <v>42712.25</v>
      </c>
      <c r="O260" s="8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16">
        <f t="shared" si="24"/>
        <v>597</v>
      </c>
      <c r="G261" t="s">
        <v>20</v>
      </c>
      <c r="H261">
        <v>138</v>
      </c>
      <c r="I261">
        <f t="shared" si="2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5"/>
        <v>41251.25</v>
      </c>
      <c r="O261" s="8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16">
        <f t="shared" si="24"/>
        <v>157</v>
      </c>
      <c r="G262" t="s">
        <v>20</v>
      </c>
      <c r="H262">
        <v>261</v>
      </c>
      <c r="I262">
        <f t="shared" si="29"/>
        <v>38.07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5"/>
        <v>41180.208333333336</v>
      </c>
      <c r="O262" s="8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16">
        <f t="shared" si="24"/>
        <v>31</v>
      </c>
      <c r="G263" t="s">
        <v>14</v>
      </c>
      <c r="H263">
        <v>454</v>
      </c>
      <c r="I263">
        <f t="shared" si="29"/>
        <v>57.94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5"/>
        <v>40415.208333333336</v>
      </c>
      <c r="O263" s="8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16">
        <f t="shared" si="24"/>
        <v>313</v>
      </c>
      <c r="G264" t="s">
        <v>20</v>
      </c>
      <c r="H264">
        <v>107</v>
      </c>
      <c r="I264">
        <f t="shared" si="29"/>
        <v>49.79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5"/>
        <v>40638.208333333336</v>
      </c>
      <c r="O264" s="8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16">
        <f t="shared" si="24"/>
        <v>370</v>
      </c>
      <c r="G265" t="s">
        <v>20</v>
      </c>
      <c r="H265">
        <v>199</v>
      </c>
      <c r="I265">
        <f t="shared" si="29"/>
        <v>54.05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5"/>
        <v>40187.25</v>
      </c>
      <c r="O265" s="8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16">
        <f t="shared" si="24"/>
        <v>362</v>
      </c>
      <c r="G266" t="s">
        <v>20</v>
      </c>
      <c r="H266">
        <v>5512</v>
      </c>
      <c r="I266">
        <f t="shared" si="29"/>
        <v>30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5"/>
        <v>41317.25</v>
      </c>
      <c r="O266" s="8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16">
        <f t="shared" si="24"/>
        <v>123</v>
      </c>
      <c r="G267" t="s">
        <v>20</v>
      </c>
      <c r="H267">
        <v>86</v>
      </c>
      <c r="I267">
        <f t="shared" si="29"/>
        <v>70.13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5"/>
        <v>42372.25</v>
      </c>
      <c r="O267" s="8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16">
        <f t="shared" si="24"/>
        <v>76</v>
      </c>
      <c r="G268" t="s">
        <v>14</v>
      </c>
      <c r="H268">
        <v>3182</v>
      </c>
      <c r="I268">
        <f t="shared" si="29"/>
        <v>27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5"/>
        <v>41950.25</v>
      </c>
      <c r="O268" s="8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16">
        <f t="shared" si="24"/>
        <v>233</v>
      </c>
      <c r="G269" t="s">
        <v>20</v>
      </c>
      <c r="H269">
        <v>2768</v>
      </c>
      <c r="I269">
        <f t="shared" si="29"/>
        <v>51.99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5"/>
        <v>41206.208333333336</v>
      </c>
      <c r="O269" s="8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16">
        <f t="shared" si="24"/>
        <v>180</v>
      </c>
      <c r="G270" t="s">
        <v>20</v>
      </c>
      <c r="H270">
        <v>48</v>
      </c>
      <c r="I270">
        <f t="shared" si="29"/>
        <v>56.42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5"/>
        <v>41186.208333333336</v>
      </c>
      <c r="O270" s="8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16">
        <f t="shared" si="24"/>
        <v>252</v>
      </c>
      <c r="G271" t="s">
        <v>20</v>
      </c>
      <c r="H271">
        <v>87</v>
      </c>
      <c r="I271">
        <f t="shared" si="29"/>
        <v>101.63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5"/>
        <v>43496.25</v>
      </c>
      <c r="O271" s="8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hidden="1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24"/>
        <v>27</v>
      </c>
      <c r="G272" t="s">
        <v>74</v>
      </c>
      <c r="H272">
        <v>1890</v>
      </c>
      <c r="I272">
        <f t="shared" si="29"/>
        <v>25.01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5"/>
        <v>40514.25</v>
      </c>
      <c r="O272" s="8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idden="1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24"/>
        <v>1</v>
      </c>
      <c r="G273" t="s">
        <v>47</v>
      </c>
      <c r="H273">
        <v>61</v>
      </c>
      <c r="I273">
        <f t="shared" si="2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5"/>
        <v>42345.25</v>
      </c>
      <c r="O273" s="8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16">
        <f t="shared" si="24"/>
        <v>304</v>
      </c>
      <c r="G274" t="s">
        <v>20</v>
      </c>
      <c r="H274">
        <v>1894</v>
      </c>
      <c r="I274">
        <f t="shared" si="29"/>
        <v>82.02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5"/>
        <v>43656.208333333328</v>
      </c>
      <c r="O274" s="8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16">
        <f t="shared" si="24"/>
        <v>137</v>
      </c>
      <c r="G275" t="s">
        <v>20</v>
      </c>
      <c r="H275">
        <v>282</v>
      </c>
      <c r="I275">
        <f t="shared" si="29"/>
        <v>37.96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5"/>
        <v>42995.208333333328</v>
      </c>
      <c r="O275" s="8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16">
        <f t="shared" si="24"/>
        <v>32</v>
      </c>
      <c r="G276" t="s">
        <v>14</v>
      </c>
      <c r="H276">
        <v>15</v>
      </c>
      <c r="I276">
        <f t="shared" si="29"/>
        <v>51.53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5"/>
        <v>43045.25</v>
      </c>
      <c r="O276" s="8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16">
        <f t="shared" si="24"/>
        <v>241</v>
      </c>
      <c r="G277" t="s">
        <v>20</v>
      </c>
      <c r="H277">
        <v>116</v>
      </c>
      <c r="I277">
        <f t="shared" si="29"/>
        <v>81.2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5"/>
        <v>43561.208333333328</v>
      </c>
      <c r="O277" s="8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16">
        <f t="shared" si="24"/>
        <v>96</v>
      </c>
      <c r="G278" t="s">
        <v>14</v>
      </c>
      <c r="H278">
        <v>133</v>
      </c>
      <c r="I278">
        <f t="shared" si="29"/>
        <v>40.03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5"/>
        <v>41018.208333333336</v>
      </c>
      <c r="O278" s="8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16">
        <f t="shared" si="24"/>
        <v>1066</v>
      </c>
      <c r="G279" t="s">
        <v>20</v>
      </c>
      <c r="H279">
        <v>83</v>
      </c>
      <c r="I279">
        <f t="shared" si="29"/>
        <v>89.94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5"/>
        <v>40378.208333333336</v>
      </c>
      <c r="O279" s="8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16">
        <f t="shared" si="24"/>
        <v>325</v>
      </c>
      <c r="G280" t="s">
        <v>20</v>
      </c>
      <c r="H280">
        <v>91</v>
      </c>
      <c r="I280">
        <f t="shared" si="29"/>
        <v>96.69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5"/>
        <v>41239.25</v>
      </c>
      <c r="O280" s="8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16">
        <f t="shared" si="24"/>
        <v>170</v>
      </c>
      <c r="G281" t="s">
        <v>20</v>
      </c>
      <c r="H281">
        <v>546</v>
      </c>
      <c r="I281">
        <f t="shared" si="29"/>
        <v>25.01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5"/>
        <v>43346.208333333328</v>
      </c>
      <c r="O281" s="8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16">
        <f t="shared" si="24"/>
        <v>581</v>
      </c>
      <c r="G282" t="s">
        <v>20</v>
      </c>
      <c r="H282">
        <v>393</v>
      </c>
      <c r="I282">
        <f t="shared" si="29"/>
        <v>36.99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5"/>
        <v>43060.25</v>
      </c>
      <c r="O282" s="8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16">
        <f t="shared" si="24"/>
        <v>91</v>
      </c>
      <c r="G283" t="s">
        <v>14</v>
      </c>
      <c r="H283">
        <v>2062</v>
      </c>
      <c r="I283">
        <f t="shared" si="2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5"/>
        <v>40979.25</v>
      </c>
      <c r="O283" s="8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16">
        <f t="shared" si="24"/>
        <v>108</v>
      </c>
      <c r="G284" t="s">
        <v>20</v>
      </c>
      <c r="H284">
        <v>133</v>
      </c>
      <c r="I284">
        <f t="shared" si="2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5"/>
        <v>42701.25</v>
      </c>
      <c r="O284" s="8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16">
        <f t="shared" si="24"/>
        <v>18</v>
      </c>
      <c r="G285" t="s">
        <v>14</v>
      </c>
      <c r="H285">
        <v>29</v>
      </c>
      <c r="I285">
        <f t="shared" si="29"/>
        <v>52.31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5"/>
        <v>42520.208333333328</v>
      </c>
      <c r="O285" s="8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16">
        <f t="shared" si="24"/>
        <v>83</v>
      </c>
      <c r="G286" t="s">
        <v>14</v>
      </c>
      <c r="H286">
        <v>132</v>
      </c>
      <c r="I286">
        <f t="shared" si="29"/>
        <v>61.77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5"/>
        <v>41030.208333333336</v>
      </c>
      <c r="O286" s="8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16">
        <f t="shared" si="24"/>
        <v>706</v>
      </c>
      <c r="G287" t="s">
        <v>20</v>
      </c>
      <c r="H287">
        <v>254</v>
      </c>
      <c r="I287">
        <f t="shared" si="29"/>
        <v>25.03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5"/>
        <v>42623.208333333328</v>
      </c>
      <c r="O287" s="8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hidden="1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24"/>
        <v>17</v>
      </c>
      <c r="G288" t="s">
        <v>74</v>
      </c>
      <c r="H288">
        <v>184</v>
      </c>
      <c r="I288">
        <f t="shared" si="29"/>
        <v>106.29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5"/>
        <v>42697.25</v>
      </c>
      <c r="O288" s="8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16">
        <f t="shared" si="24"/>
        <v>209</v>
      </c>
      <c r="G289" t="s">
        <v>20</v>
      </c>
      <c r="H289">
        <v>176</v>
      </c>
      <c r="I289">
        <f t="shared" si="2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5"/>
        <v>42122.208333333328</v>
      </c>
      <c r="O289" s="8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16">
        <f t="shared" si="24"/>
        <v>97</v>
      </c>
      <c r="G290" t="s">
        <v>14</v>
      </c>
      <c r="H290">
        <v>137</v>
      </c>
      <c r="I290">
        <f t="shared" si="29"/>
        <v>39.97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5"/>
        <v>40982.208333333336</v>
      </c>
      <c r="O290" s="8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16">
        <f t="shared" si="24"/>
        <v>1684</v>
      </c>
      <c r="G291" t="s">
        <v>20</v>
      </c>
      <c r="H291">
        <v>337</v>
      </c>
      <c r="I291">
        <f t="shared" si="2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5"/>
        <v>42219.208333333328</v>
      </c>
      <c r="O291" s="8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16">
        <f t="shared" si="24"/>
        <v>54</v>
      </c>
      <c r="G292" t="s">
        <v>14</v>
      </c>
      <c r="H292">
        <v>908</v>
      </c>
      <c r="I292">
        <f t="shared" si="29"/>
        <v>101.02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5"/>
        <v>41404.208333333336</v>
      </c>
      <c r="O292" s="8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16">
        <f t="shared" si="24"/>
        <v>456</v>
      </c>
      <c r="G293" t="s">
        <v>20</v>
      </c>
      <c r="H293">
        <v>107</v>
      </c>
      <c r="I293">
        <f t="shared" si="29"/>
        <v>76.81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5"/>
        <v>40831.208333333336</v>
      </c>
      <c r="O293" s="8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16">
        <f t="shared" si="24"/>
        <v>9</v>
      </c>
      <c r="G294" t="s">
        <v>14</v>
      </c>
      <c r="H294">
        <v>10</v>
      </c>
      <c r="I294">
        <f t="shared" si="29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5"/>
        <v>40984.208333333336</v>
      </c>
      <c r="O294" s="8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hidden="1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24"/>
        <v>16</v>
      </c>
      <c r="G295" t="s">
        <v>74</v>
      </c>
      <c r="H295">
        <v>32</v>
      </c>
      <c r="I295">
        <f t="shared" si="2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5"/>
        <v>40456.208333333336</v>
      </c>
      <c r="O295" s="8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16">
        <f t="shared" si="24"/>
        <v>1339</v>
      </c>
      <c r="G296" t="s">
        <v>20</v>
      </c>
      <c r="H296">
        <v>183</v>
      </c>
      <c r="I296">
        <f t="shared" si="29"/>
        <v>43.92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5"/>
        <v>43399.208333333328</v>
      </c>
      <c r="O296" s="8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16">
        <f t="shared" si="24"/>
        <v>35</v>
      </c>
      <c r="G297" t="s">
        <v>14</v>
      </c>
      <c r="H297">
        <v>1910</v>
      </c>
      <c r="I297">
        <f t="shared" si="29"/>
        <v>36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5"/>
        <v>41562.208333333336</v>
      </c>
      <c r="O297" s="8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16">
        <f t="shared" si="24"/>
        <v>54</v>
      </c>
      <c r="G298" t="s">
        <v>14</v>
      </c>
      <c r="H298">
        <v>38</v>
      </c>
      <c r="I298">
        <f t="shared" si="29"/>
        <v>88.21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5"/>
        <v>43493.25</v>
      </c>
      <c r="O298" s="8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16">
        <f t="shared" si="24"/>
        <v>94</v>
      </c>
      <c r="G299" t="s">
        <v>14</v>
      </c>
      <c r="H299">
        <v>104</v>
      </c>
      <c r="I299">
        <f t="shared" si="2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5"/>
        <v>41653.25</v>
      </c>
      <c r="O299" s="8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16">
        <f t="shared" si="24"/>
        <v>143</v>
      </c>
      <c r="G300" t="s">
        <v>20</v>
      </c>
      <c r="H300">
        <v>72</v>
      </c>
      <c r="I300">
        <f t="shared" si="2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5"/>
        <v>42426.25</v>
      </c>
      <c r="O300" s="8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16">
        <f t="shared" si="24"/>
        <v>51</v>
      </c>
      <c r="G301" t="s">
        <v>14</v>
      </c>
      <c r="H301">
        <v>49</v>
      </c>
      <c r="I301">
        <f t="shared" si="2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5"/>
        <v>42432.25</v>
      </c>
      <c r="O301" s="8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16">
        <f t="shared" si="24"/>
        <v>5</v>
      </c>
      <c r="G302" t="s">
        <v>14</v>
      </c>
      <c r="H302">
        <v>1</v>
      </c>
      <c r="I302">
        <f t="shared" si="29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5"/>
        <v>42977.208333333328</v>
      </c>
      <c r="O302" s="8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16">
        <f t="shared" si="24"/>
        <v>1344</v>
      </c>
      <c r="G303" t="s">
        <v>20</v>
      </c>
      <c r="H303">
        <v>295</v>
      </c>
      <c r="I303">
        <f t="shared" si="29"/>
        <v>41.02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5"/>
        <v>42061.25</v>
      </c>
      <c r="O303" s="8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16">
        <f t="shared" si="24"/>
        <v>31</v>
      </c>
      <c r="G304" t="s">
        <v>14</v>
      </c>
      <c r="H304">
        <v>245</v>
      </c>
      <c r="I304">
        <f t="shared" si="29"/>
        <v>98.91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5"/>
        <v>43345.208333333328</v>
      </c>
      <c r="O304" s="8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16">
        <f t="shared" si="24"/>
        <v>82</v>
      </c>
      <c r="G305" t="s">
        <v>14</v>
      </c>
      <c r="H305">
        <v>32</v>
      </c>
      <c r="I305">
        <f t="shared" si="29"/>
        <v>87.78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5"/>
        <v>42376.25</v>
      </c>
      <c r="O305" s="8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16">
        <f t="shared" si="24"/>
        <v>546</v>
      </c>
      <c r="G306" t="s">
        <v>20</v>
      </c>
      <c r="H306">
        <v>142</v>
      </c>
      <c r="I306">
        <f t="shared" si="29"/>
        <v>80.77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5"/>
        <v>42589.208333333328</v>
      </c>
      <c r="O306" s="8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16">
        <f t="shared" si="24"/>
        <v>286</v>
      </c>
      <c r="G307" t="s">
        <v>20</v>
      </c>
      <c r="H307">
        <v>85</v>
      </c>
      <c r="I307">
        <f t="shared" si="29"/>
        <v>94.28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5"/>
        <v>42448.208333333328</v>
      </c>
      <c r="O307" s="8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16">
        <f t="shared" si="24"/>
        <v>7</v>
      </c>
      <c r="G308" t="s">
        <v>14</v>
      </c>
      <c r="H308">
        <v>7</v>
      </c>
      <c r="I308">
        <f t="shared" si="2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5"/>
        <v>42930.208333333328</v>
      </c>
      <c r="O308" s="8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16">
        <f t="shared" si="24"/>
        <v>132</v>
      </c>
      <c r="G309" t="s">
        <v>20</v>
      </c>
      <c r="H309">
        <v>659</v>
      </c>
      <c r="I309">
        <f t="shared" si="29"/>
        <v>65.97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5"/>
        <v>41066.208333333336</v>
      </c>
      <c r="O309" s="8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16">
        <f t="shared" si="24"/>
        <v>74</v>
      </c>
      <c r="G310" t="s">
        <v>14</v>
      </c>
      <c r="H310">
        <v>803</v>
      </c>
      <c r="I310">
        <f t="shared" si="29"/>
        <v>109.04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5"/>
        <v>40651.208333333336</v>
      </c>
      <c r="O310" s="8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hidden="1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24"/>
        <v>75</v>
      </c>
      <c r="G311" t="s">
        <v>74</v>
      </c>
      <c r="H311">
        <v>75</v>
      </c>
      <c r="I311">
        <f t="shared" si="29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5"/>
        <v>40807.208333333336</v>
      </c>
      <c r="O311" s="8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16">
        <f t="shared" si="24"/>
        <v>20</v>
      </c>
      <c r="G312" t="s">
        <v>14</v>
      </c>
      <c r="H312">
        <v>16</v>
      </c>
      <c r="I312">
        <f t="shared" si="29"/>
        <v>99.13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5"/>
        <v>40277.208333333336</v>
      </c>
      <c r="O312" s="8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16">
        <f t="shared" si="24"/>
        <v>203</v>
      </c>
      <c r="G313" t="s">
        <v>20</v>
      </c>
      <c r="H313">
        <v>121</v>
      </c>
      <c r="I313">
        <f t="shared" si="29"/>
        <v>105.88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5"/>
        <v>40590.25</v>
      </c>
      <c r="O313" s="8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16">
        <f t="shared" si="24"/>
        <v>310</v>
      </c>
      <c r="G314" t="s">
        <v>20</v>
      </c>
      <c r="H314">
        <v>3742</v>
      </c>
      <c r="I314">
        <f t="shared" si="29"/>
        <v>49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5"/>
        <v>41572.208333333336</v>
      </c>
      <c r="O314" s="8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16">
        <f t="shared" si="24"/>
        <v>395</v>
      </c>
      <c r="G315" t="s">
        <v>20</v>
      </c>
      <c r="H315">
        <v>223</v>
      </c>
      <c r="I315">
        <f t="shared" si="29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5"/>
        <v>40966.25</v>
      </c>
      <c r="O315" s="8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16">
        <f t="shared" si="24"/>
        <v>294</v>
      </c>
      <c r="G316" t="s">
        <v>20</v>
      </c>
      <c r="H316">
        <v>133</v>
      </c>
      <c r="I316">
        <f t="shared" si="29"/>
        <v>31.02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5"/>
        <v>43536.208333333328</v>
      </c>
      <c r="O316" s="8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16">
        <f t="shared" si="24"/>
        <v>33</v>
      </c>
      <c r="G317" t="s">
        <v>14</v>
      </c>
      <c r="H317">
        <v>31</v>
      </c>
      <c r="I317">
        <f t="shared" si="29"/>
        <v>103.87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5"/>
        <v>41783.208333333336</v>
      </c>
      <c r="O317" s="8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16">
        <f t="shared" si="24"/>
        <v>66</v>
      </c>
      <c r="G318" t="s">
        <v>14</v>
      </c>
      <c r="H318">
        <v>108</v>
      </c>
      <c r="I318">
        <f t="shared" si="2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5"/>
        <v>43788.25</v>
      </c>
      <c r="O318" s="8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16">
        <f t="shared" si="24"/>
        <v>19</v>
      </c>
      <c r="G319" t="s">
        <v>14</v>
      </c>
      <c r="H319">
        <v>30</v>
      </c>
      <c r="I319">
        <f t="shared" si="29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5"/>
        <v>42869.208333333328</v>
      </c>
      <c r="O319" s="8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16">
        <f t="shared" si="24"/>
        <v>15</v>
      </c>
      <c r="G320" t="s">
        <v>14</v>
      </c>
      <c r="H320">
        <v>17</v>
      </c>
      <c r="I320">
        <f t="shared" si="29"/>
        <v>53.12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5"/>
        <v>41684.25</v>
      </c>
      <c r="O320" s="8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hidden="1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24"/>
        <v>38</v>
      </c>
      <c r="G321" t="s">
        <v>74</v>
      </c>
      <c r="H321">
        <v>64</v>
      </c>
      <c r="I321">
        <f t="shared" si="29"/>
        <v>50.8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5"/>
        <v>40402.208333333336</v>
      </c>
      <c r="O321" s="8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16">
        <f t="shared" si="24"/>
        <v>9</v>
      </c>
      <c r="G322" t="s">
        <v>14</v>
      </c>
      <c r="H322">
        <v>80</v>
      </c>
      <c r="I322">
        <f t="shared" si="29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5"/>
        <v>40673.208333333336</v>
      </c>
      <c r="O322" s="8">
        <f t="shared" si="26"/>
        <v>40682.208333333336</v>
      </c>
      <c r="P322" t="b">
        <v>0</v>
      </c>
      <c r="Q322" t="b">
        <v>0</v>
      </c>
      <c r="R322" t="s">
        <v>119</v>
      </c>
      <c r="S322" t="str">
        <f t="shared" si="27"/>
        <v>publishing</v>
      </c>
      <c r="T322" t="str">
        <f t="shared" si="28"/>
        <v>fiction</v>
      </c>
    </row>
    <row r="323" spans="1:20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16">
        <f t="shared" ref="F323:F386" si="30">_xlfn.FLOOR.MATH(((E323/D323)*100))</f>
        <v>94</v>
      </c>
      <c r="G323" t="s">
        <v>14</v>
      </c>
      <c r="H323">
        <v>2468</v>
      </c>
      <c r="I323">
        <f t="shared" si="29"/>
        <v>65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31">(((L323/60)/60/24)+DATE(1970,1,1))</f>
        <v>40634.208333333336</v>
      </c>
      <c r="O323" s="8">
        <f t="shared" ref="O323:O386" si="32">(((M323/60)/60/24)+DATE(1970,1,1))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3">LEFT(R323,SEARCH("/",R323)-1)</f>
        <v>film &amp; video</v>
      </c>
      <c r="T323" t="str">
        <f t="shared" ref="T323:T386" si="34">RIGHT(R323,LEN(R323)-SEARCH("/",R323))</f>
        <v>shorts</v>
      </c>
    </row>
    <row r="324" spans="1:20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16">
        <f t="shared" si="30"/>
        <v>166</v>
      </c>
      <c r="G324" t="s">
        <v>20</v>
      </c>
      <c r="H324">
        <v>5168</v>
      </c>
      <c r="I324">
        <f t="shared" ref="I324:I387" si="35">ROUND(IF(E324=0,0,E324/H324),2)</f>
        <v>38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1"/>
        <v>40507.25</v>
      </c>
      <c r="O324" s="8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16">
        <f t="shared" si="30"/>
        <v>24</v>
      </c>
      <c r="G325" t="s">
        <v>14</v>
      </c>
      <c r="H325">
        <v>26</v>
      </c>
      <c r="I325">
        <f t="shared" si="35"/>
        <v>82.62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1"/>
        <v>41725.208333333336</v>
      </c>
      <c r="O325" s="8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16">
        <f t="shared" si="30"/>
        <v>164</v>
      </c>
      <c r="G326" t="s">
        <v>20</v>
      </c>
      <c r="H326">
        <v>307</v>
      </c>
      <c r="I326">
        <f t="shared" si="35"/>
        <v>37.94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1"/>
        <v>42176.208333333328</v>
      </c>
      <c r="O326" s="8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16">
        <f t="shared" si="30"/>
        <v>90</v>
      </c>
      <c r="G327" t="s">
        <v>14</v>
      </c>
      <c r="H327">
        <v>73</v>
      </c>
      <c r="I327">
        <f t="shared" si="35"/>
        <v>80.78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1"/>
        <v>43267.208333333328</v>
      </c>
      <c r="O327" s="8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16">
        <f t="shared" si="30"/>
        <v>46</v>
      </c>
      <c r="G328" t="s">
        <v>14</v>
      </c>
      <c r="H328">
        <v>128</v>
      </c>
      <c r="I328">
        <f t="shared" si="35"/>
        <v>25.98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1"/>
        <v>42364.25</v>
      </c>
      <c r="O328" s="8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16">
        <f t="shared" si="30"/>
        <v>38</v>
      </c>
      <c r="G329" t="s">
        <v>14</v>
      </c>
      <c r="H329">
        <v>33</v>
      </c>
      <c r="I329">
        <f t="shared" si="35"/>
        <v>30.36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1"/>
        <v>43705.208333333328</v>
      </c>
      <c r="O329" s="8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16">
        <f t="shared" si="30"/>
        <v>133</v>
      </c>
      <c r="G330" t="s">
        <v>20</v>
      </c>
      <c r="H330">
        <v>2441</v>
      </c>
      <c r="I330">
        <f t="shared" si="35"/>
        <v>54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1"/>
        <v>43434.25</v>
      </c>
      <c r="O330" s="8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hidden="1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30"/>
        <v>22</v>
      </c>
      <c r="G331" t="s">
        <v>47</v>
      </c>
      <c r="H331">
        <v>211</v>
      </c>
      <c r="I331">
        <f t="shared" si="35"/>
        <v>101.79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1"/>
        <v>42716.25</v>
      </c>
      <c r="O331" s="8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16">
        <f t="shared" si="30"/>
        <v>184</v>
      </c>
      <c r="G332" t="s">
        <v>20</v>
      </c>
      <c r="H332">
        <v>1385</v>
      </c>
      <c r="I332">
        <f t="shared" si="35"/>
        <v>45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1"/>
        <v>43077.25</v>
      </c>
      <c r="O332" s="8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16">
        <f t="shared" si="30"/>
        <v>443</v>
      </c>
      <c r="G333" t="s">
        <v>20</v>
      </c>
      <c r="H333">
        <v>190</v>
      </c>
      <c r="I333">
        <f t="shared" si="35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1"/>
        <v>40896.25</v>
      </c>
      <c r="O333" s="8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16">
        <f t="shared" si="30"/>
        <v>199</v>
      </c>
      <c r="G334" t="s">
        <v>20</v>
      </c>
      <c r="H334">
        <v>470</v>
      </c>
      <c r="I334">
        <f t="shared" si="35"/>
        <v>88.08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1"/>
        <v>41361.208333333336</v>
      </c>
      <c r="O334" s="8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16">
        <f t="shared" si="30"/>
        <v>123</v>
      </c>
      <c r="G335" t="s">
        <v>20</v>
      </c>
      <c r="H335">
        <v>253</v>
      </c>
      <c r="I335">
        <f t="shared" si="35"/>
        <v>47.04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1"/>
        <v>43424.25</v>
      </c>
      <c r="O335" s="8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16">
        <f t="shared" si="30"/>
        <v>186</v>
      </c>
      <c r="G336" t="s">
        <v>20</v>
      </c>
      <c r="H336">
        <v>1113</v>
      </c>
      <c r="I336">
        <f t="shared" si="35"/>
        <v>111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1"/>
        <v>43110.25</v>
      </c>
      <c r="O336" s="8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16">
        <f t="shared" si="30"/>
        <v>114</v>
      </c>
      <c r="G337" t="s">
        <v>20</v>
      </c>
      <c r="H337">
        <v>2283</v>
      </c>
      <c r="I337">
        <f t="shared" si="35"/>
        <v>87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1"/>
        <v>43784.25</v>
      </c>
      <c r="O337" s="8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16">
        <f t="shared" si="30"/>
        <v>97</v>
      </c>
      <c r="G338" t="s">
        <v>14</v>
      </c>
      <c r="H338">
        <v>1072</v>
      </c>
      <c r="I338">
        <f t="shared" si="35"/>
        <v>63.99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1"/>
        <v>40527.25</v>
      </c>
      <c r="O338" s="8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16">
        <f t="shared" si="30"/>
        <v>122</v>
      </c>
      <c r="G339" t="s">
        <v>20</v>
      </c>
      <c r="H339">
        <v>1095</v>
      </c>
      <c r="I339">
        <f t="shared" si="35"/>
        <v>105.99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1"/>
        <v>43780.25</v>
      </c>
      <c r="O339" s="8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16">
        <f t="shared" si="30"/>
        <v>179</v>
      </c>
      <c r="G340" t="s">
        <v>20</v>
      </c>
      <c r="H340">
        <v>1690</v>
      </c>
      <c r="I340">
        <f t="shared" si="35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1"/>
        <v>40821.208333333336</v>
      </c>
      <c r="O340" s="8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hidden="1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30"/>
        <v>79</v>
      </c>
      <c r="G341" t="s">
        <v>74</v>
      </c>
      <c r="H341">
        <v>1297</v>
      </c>
      <c r="I341">
        <f t="shared" si="35"/>
        <v>84.02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1"/>
        <v>42949.208333333328</v>
      </c>
      <c r="O341" s="8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16">
        <f t="shared" si="30"/>
        <v>94</v>
      </c>
      <c r="G342" t="s">
        <v>14</v>
      </c>
      <c r="H342">
        <v>393</v>
      </c>
      <c r="I342">
        <f t="shared" si="35"/>
        <v>88.97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1"/>
        <v>40889.25</v>
      </c>
      <c r="O342" s="8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16">
        <f t="shared" si="30"/>
        <v>84</v>
      </c>
      <c r="G343" t="s">
        <v>14</v>
      </c>
      <c r="H343">
        <v>1257</v>
      </c>
      <c r="I343">
        <f t="shared" si="35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1"/>
        <v>42244.208333333328</v>
      </c>
      <c r="O343" s="8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16">
        <f t="shared" si="30"/>
        <v>66</v>
      </c>
      <c r="G344" t="s">
        <v>14</v>
      </c>
      <c r="H344">
        <v>328</v>
      </c>
      <c r="I344">
        <f t="shared" si="35"/>
        <v>97.15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1"/>
        <v>41475.208333333336</v>
      </c>
      <c r="O344" s="8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16">
        <f t="shared" si="30"/>
        <v>53</v>
      </c>
      <c r="G345" t="s">
        <v>14</v>
      </c>
      <c r="H345">
        <v>147</v>
      </c>
      <c r="I345">
        <f t="shared" si="35"/>
        <v>33.01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1"/>
        <v>41597.25</v>
      </c>
      <c r="O345" s="8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16">
        <f t="shared" si="30"/>
        <v>41</v>
      </c>
      <c r="G346" t="s">
        <v>14</v>
      </c>
      <c r="H346">
        <v>830</v>
      </c>
      <c r="I346">
        <f t="shared" si="35"/>
        <v>99.95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1"/>
        <v>43122.25</v>
      </c>
      <c r="O346" s="8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16">
        <f t="shared" si="30"/>
        <v>14</v>
      </c>
      <c r="G347" t="s">
        <v>14</v>
      </c>
      <c r="H347">
        <v>331</v>
      </c>
      <c r="I347">
        <f t="shared" si="35"/>
        <v>69.97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1"/>
        <v>42194.208333333328</v>
      </c>
      <c r="O347" s="8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16">
        <f t="shared" si="30"/>
        <v>34</v>
      </c>
      <c r="G348" t="s">
        <v>14</v>
      </c>
      <c r="H348">
        <v>25</v>
      </c>
      <c r="I348">
        <f t="shared" si="35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1"/>
        <v>42971.208333333328</v>
      </c>
      <c r="O348" s="8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16">
        <f t="shared" si="30"/>
        <v>1400</v>
      </c>
      <c r="G349" t="s">
        <v>20</v>
      </c>
      <c r="H349">
        <v>191</v>
      </c>
      <c r="I349">
        <f t="shared" si="35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1"/>
        <v>42046.25</v>
      </c>
      <c r="O349" s="8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16">
        <f t="shared" si="30"/>
        <v>71</v>
      </c>
      <c r="G350" t="s">
        <v>14</v>
      </c>
      <c r="H350">
        <v>3483</v>
      </c>
      <c r="I350">
        <f t="shared" si="35"/>
        <v>41.01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1"/>
        <v>42782.25</v>
      </c>
      <c r="O350" s="8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16">
        <f t="shared" si="30"/>
        <v>53</v>
      </c>
      <c r="G351" t="s">
        <v>14</v>
      </c>
      <c r="H351">
        <v>923</v>
      </c>
      <c r="I351">
        <f t="shared" si="35"/>
        <v>103.96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1"/>
        <v>42930.208333333328</v>
      </c>
      <c r="O351" s="8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16">
        <f t="shared" si="30"/>
        <v>5</v>
      </c>
      <c r="G352" t="s">
        <v>14</v>
      </c>
      <c r="H352">
        <v>1</v>
      </c>
      <c r="I352">
        <f t="shared" si="35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1"/>
        <v>42144.208333333328</v>
      </c>
      <c r="O352" s="8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16">
        <f t="shared" si="30"/>
        <v>127</v>
      </c>
      <c r="G353" t="s">
        <v>20</v>
      </c>
      <c r="H353">
        <v>2013</v>
      </c>
      <c r="I353">
        <f t="shared" si="35"/>
        <v>47.01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1"/>
        <v>42240.208333333328</v>
      </c>
      <c r="O353" s="8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16">
        <f t="shared" si="30"/>
        <v>34</v>
      </c>
      <c r="G354" t="s">
        <v>14</v>
      </c>
      <c r="H354">
        <v>33</v>
      </c>
      <c r="I354">
        <f t="shared" si="35"/>
        <v>29.61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1"/>
        <v>42315.25</v>
      </c>
      <c r="O354" s="8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16">
        <f t="shared" si="30"/>
        <v>410</v>
      </c>
      <c r="G355" t="s">
        <v>20</v>
      </c>
      <c r="H355">
        <v>1703</v>
      </c>
      <c r="I355">
        <f t="shared" si="35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1"/>
        <v>43651.208333333328</v>
      </c>
      <c r="O355" s="8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16">
        <f t="shared" si="30"/>
        <v>123</v>
      </c>
      <c r="G356" t="s">
        <v>20</v>
      </c>
      <c r="H356">
        <v>80</v>
      </c>
      <c r="I356">
        <f t="shared" si="35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1"/>
        <v>41520.208333333336</v>
      </c>
      <c r="O356" s="8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hidden="1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30"/>
        <v>58</v>
      </c>
      <c r="G357" t="s">
        <v>47</v>
      </c>
      <c r="H357">
        <v>86</v>
      </c>
      <c r="I357">
        <f t="shared" si="35"/>
        <v>26.06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1"/>
        <v>42757.25</v>
      </c>
      <c r="O357" s="8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16">
        <f t="shared" si="30"/>
        <v>36</v>
      </c>
      <c r="G358" t="s">
        <v>14</v>
      </c>
      <c r="H358">
        <v>40</v>
      </c>
      <c r="I358">
        <f t="shared" si="35"/>
        <v>85.78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1"/>
        <v>40922.25</v>
      </c>
      <c r="O358" s="8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16">
        <f t="shared" si="30"/>
        <v>184</v>
      </c>
      <c r="G359" t="s">
        <v>20</v>
      </c>
      <c r="H359">
        <v>41</v>
      </c>
      <c r="I359">
        <f t="shared" si="35"/>
        <v>103.73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1"/>
        <v>42250.208333333328</v>
      </c>
      <c r="O359" s="8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16">
        <f t="shared" si="30"/>
        <v>11</v>
      </c>
      <c r="G360" t="s">
        <v>14</v>
      </c>
      <c r="H360">
        <v>23</v>
      </c>
      <c r="I360">
        <f t="shared" si="35"/>
        <v>49.83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1"/>
        <v>43322.208333333328</v>
      </c>
      <c r="O360" s="8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16">
        <f t="shared" si="30"/>
        <v>298</v>
      </c>
      <c r="G361" t="s">
        <v>20</v>
      </c>
      <c r="H361">
        <v>187</v>
      </c>
      <c r="I361">
        <f t="shared" si="35"/>
        <v>63.89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1"/>
        <v>40782.208333333336</v>
      </c>
      <c r="O361" s="8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16">
        <f t="shared" si="30"/>
        <v>226</v>
      </c>
      <c r="G362" t="s">
        <v>20</v>
      </c>
      <c r="H362">
        <v>2875</v>
      </c>
      <c r="I362">
        <f t="shared" si="35"/>
        <v>47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1"/>
        <v>40544.25</v>
      </c>
      <c r="O362" s="8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16">
        <f t="shared" si="30"/>
        <v>173</v>
      </c>
      <c r="G363" t="s">
        <v>20</v>
      </c>
      <c r="H363">
        <v>88</v>
      </c>
      <c r="I363">
        <f t="shared" si="35"/>
        <v>108.48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1"/>
        <v>43015.208333333328</v>
      </c>
      <c r="O363" s="8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16">
        <f t="shared" si="30"/>
        <v>371</v>
      </c>
      <c r="G364" t="s">
        <v>20</v>
      </c>
      <c r="H364">
        <v>191</v>
      </c>
      <c r="I364">
        <f t="shared" si="35"/>
        <v>72.02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1"/>
        <v>40570.25</v>
      </c>
      <c r="O364" s="8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16">
        <f t="shared" si="30"/>
        <v>160</v>
      </c>
      <c r="G365" t="s">
        <v>20</v>
      </c>
      <c r="H365">
        <v>139</v>
      </c>
      <c r="I365">
        <f t="shared" si="35"/>
        <v>59.93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1"/>
        <v>40904.25</v>
      </c>
      <c r="O365" s="8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16">
        <f t="shared" si="30"/>
        <v>1616</v>
      </c>
      <c r="G366" t="s">
        <v>20</v>
      </c>
      <c r="H366">
        <v>186</v>
      </c>
      <c r="I366">
        <f t="shared" si="35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1"/>
        <v>43164.25</v>
      </c>
      <c r="O366" s="8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16">
        <f t="shared" si="30"/>
        <v>733</v>
      </c>
      <c r="G367" t="s">
        <v>20</v>
      </c>
      <c r="H367">
        <v>112</v>
      </c>
      <c r="I367">
        <f t="shared" si="35"/>
        <v>104.78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1"/>
        <v>42733.25</v>
      </c>
      <c r="O367" s="8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16">
        <f t="shared" si="30"/>
        <v>592</v>
      </c>
      <c r="G368" t="s">
        <v>20</v>
      </c>
      <c r="H368">
        <v>101</v>
      </c>
      <c r="I368">
        <f t="shared" si="35"/>
        <v>105.52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1"/>
        <v>40546.25</v>
      </c>
      <c r="O368" s="8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16">
        <f t="shared" si="30"/>
        <v>18</v>
      </c>
      <c r="G369" t="s">
        <v>14</v>
      </c>
      <c r="H369">
        <v>75</v>
      </c>
      <c r="I369">
        <f t="shared" si="35"/>
        <v>24.93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1"/>
        <v>41930.208333333336</v>
      </c>
      <c r="O369" s="8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16">
        <f t="shared" si="30"/>
        <v>276</v>
      </c>
      <c r="G370" t="s">
        <v>20</v>
      </c>
      <c r="H370">
        <v>206</v>
      </c>
      <c r="I370">
        <f t="shared" si="35"/>
        <v>69.87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1"/>
        <v>40464.208333333336</v>
      </c>
      <c r="O370" s="8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16">
        <f t="shared" si="30"/>
        <v>273</v>
      </c>
      <c r="G371" t="s">
        <v>20</v>
      </c>
      <c r="H371">
        <v>154</v>
      </c>
      <c r="I371">
        <f t="shared" si="35"/>
        <v>95.73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1"/>
        <v>41308.25</v>
      </c>
      <c r="O371" s="8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16">
        <f t="shared" si="30"/>
        <v>159</v>
      </c>
      <c r="G372" t="s">
        <v>20</v>
      </c>
      <c r="H372">
        <v>5966</v>
      </c>
      <c r="I372">
        <f t="shared" si="35"/>
        <v>30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1"/>
        <v>43570.208333333328</v>
      </c>
      <c r="O372" s="8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16">
        <f t="shared" si="30"/>
        <v>67</v>
      </c>
      <c r="G373" t="s">
        <v>14</v>
      </c>
      <c r="H373">
        <v>2176</v>
      </c>
      <c r="I373">
        <f t="shared" si="35"/>
        <v>59.01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1"/>
        <v>42043.25</v>
      </c>
      <c r="O373" s="8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16">
        <f t="shared" si="30"/>
        <v>1591</v>
      </c>
      <c r="G374" t="s">
        <v>20</v>
      </c>
      <c r="H374">
        <v>169</v>
      </c>
      <c r="I374">
        <f t="shared" si="35"/>
        <v>84.76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1"/>
        <v>42012.25</v>
      </c>
      <c r="O374" s="8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16">
        <f t="shared" si="30"/>
        <v>730</v>
      </c>
      <c r="G375" t="s">
        <v>20</v>
      </c>
      <c r="H375">
        <v>2106</v>
      </c>
      <c r="I375">
        <f t="shared" si="35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1"/>
        <v>42964.208333333328</v>
      </c>
      <c r="O375" s="8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16">
        <f t="shared" si="30"/>
        <v>13</v>
      </c>
      <c r="G376" t="s">
        <v>14</v>
      </c>
      <c r="H376">
        <v>441</v>
      </c>
      <c r="I376">
        <f t="shared" si="35"/>
        <v>50.05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1"/>
        <v>43476.25</v>
      </c>
      <c r="O376" s="8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16">
        <f t="shared" si="30"/>
        <v>54</v>
      </c>
      <c r="G377" t="s">
        <v>14</v>
      </c>
      <c r="H377">
        <v>25</v>
      </c>
      <c r="I377">
        <f t="shared" si="35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1"/>
        <v>42293.208333333328</v>
      </c>
      <c r="O377" s="8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16">
        <f t="shared" si="30"/>
        <v>361</v>
      </c>
      <c r="G378" t="s">
        <v>20</v>
      </c>
      <c r="H378">
        <v>131</v>
      </c>
      <c r="I378">
        <f t="shared" si="35"/>
        <v>93.7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1"/>
        <v>41826.208333333336</v>
      </c>
      <c r="O378" s="8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16">
        <f t="shared" si="30"/>
        <v>10</v>
      </c>
      <c r="G379" t="s">
        <v>14</v>
      </c>
      <c r="H379">
        <v>127</v>
      </c>
      <c r="I379">
        <f t="shared" si="35"/>
        <v>40.14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1"/>
        <v>43760.208333333328</v>
      </c>
      <c r="O379" s="8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16">
        <f t="shared" si="30"/>
        <v>13</v>
      </c>
      <c r="G380" t="s">
        <v>14</v>
      </c>
      <c r="H380">
        <v>355</v>
      </c>
      <c r="I380">
        <f t="shared" si="35"/>
        <v>70.09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1"/>
        <v>43241.208333333328</v>
      </c>
      <c r="O380" s="8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16">
        <f t="shared" si="30"/>
        <v>40</v>
      </c>
      <c r="G381" t="s">
        <v>14</v>
      </c>
      <c r="H381">
        <v>44</v>
      </c>
      <c r="I381">
        <f t="shared" si="35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1"/>
        <v>40843.208333333336</v>
      </c>
      <c r="O381" s="8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16">
        <f t="shared" si="30"/>
        <v>160</v>
      </c>
      <c r="G382" t="s">
        <v>20</v>
      </c>
      <c r="H382">
        <v>84</v>
      </c>
      <c r="I382">
        <f t="shared" si="35"/>
        <v>47.71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1"/>
        <v>41448.208333333336</v>
      </c>
      <c r="O382" s="8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16">
        <f t="shared" si="30"/>
        <v>183</v>
      </c>
      <c r="G383" t="s">
        <v>20</v>
      </c>
      <c r="H383">
        <v>155</v>
      </c>
      <c r="I383">
        <f t="shared" si="35"/>
        <v>62.9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1"/>
        <v>42163.208333333328</v>
      </c>
      <c r="O383" s="8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16">
        <f t="shared" si="30"/>
        <v>63</v>
      </c>
      <c r="G384" t="s">
        <v>14</v>
      </c>
      <c r="H384">
        <v>67</v>
      </c>
      <c r="I384">
        <f t="shared" si="35"/>
        <v>86.61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1"/>
        <v>43024.208333333328</v>
      </c>
      <c r="O384" s="8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16">
        <f t="shared" si="30"/>
        <v>225</v>
      </c>
      <c r="G385" t="s">
        <v>20</v>
      </c>
      <c r="H385">
        <v>189</v>
      </c>
      <c r="I385">
        <f t="shared" si="35"/>
        <v>75.13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1"/>
        <v>43509.25</v>
      </c>
      <c r="O385" s="8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16">
        <f t="shared" si="30"/>
        <v>172</v>
      </c>
      <c r="G386" t="s">
        <v>20</v>
      </c>
      <c r="H386">
        <v>4799</v>
      </c>
      <c r="I386">
        <f t="shared" si="35"/>
        <v>41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1"/>
        <v>42776.25</v>
      </c>
      <c r="O386" s="8">
        <f t="shared" si="32"/>
        <v>42803.25</v>
      </c>
      <c r="P386" t="b">
        <v>1</v>
      </c>
      <c r="Q386" t="b">
        <v>1</v>
      </c>
      <c r="R386" t="s">
        <v>42</v>
      </c>
      <c r="S386" t="str">
        <f t="shared" si="33"/>
        <v>film &amp; video</v>
      </c>
      <c r="T386" t="str">
        <f t="shared" si="34"/>
        <v>documentary</v>
      </c>
    </row>
    <row r="387" spans="1:20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16">
        <f t="shared" ref="F387:F450" si="36">_xlfn.FLOOR.MATH(((E387/D387)*100))</f>
        <v>146</v>
      </c>
      <c r="G387" t="s">
        <v>20</v>
      </c>
      <c r="H387">
        <v>1137</v>
      </c>
      <c r="I387">
        <f t="shared" si="35"/>
        <v>50.01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37">(((L387/60)/60/24)+DATE(1970,1,1))</f>
        <v>43553.208333333328</v>
      </c>
      <c r="O387" s="8">
        <f t="shared" ref="O387:O450" si="38">(((M387/60)/60/24)+DATE(1970,1,1))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39">LEFT(R387,SEARCH("/",R387)-1)</f>
        <v>publishing</v>
      </c>
      <c r="T387" t="str">
        <f t="shared" ref="T387:T450" si="40">RIGHT(R387,LEN(R387)-SEARCH("/",R387))</f>
        <v>nonfiction</v>
      </c>
    </row>
    <row r="388" spans="1:20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16">
        <f t="shared" si="36"/>
        <v>76</v>
      </c>
      <c r="G388" t="s">
        <v>14</v>
      </c>
      <c r="H388">
        <v>1068</v>
      </c>
      <c r="I388">
        <f t="shared" ref="I388:I451" si="41">ROUND(IF(E388=0,0,E388/H388),2)</f>
        <v>96.96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37"/>
        <v>40355.208333333336</v>
      </c>
      <c r="O388" s="8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16">
        <f t="shared" si="36"/>
        <v>39</v>
      </c>
      <c r="G389" t="s">
        <v>14</v>
      </c>
      <c r="H389">
        <v>424</v>
      </c>
      <c r="I389">
        <f t="shared" si="41"/>
        <v>100.93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7"/>
        <v>41072.208333333336</v>
      </c>
      <c r="O389" s="8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hidden="1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36"/>
        <v>11</v>
      </c>
      <c r="G390" t="s">
        <v>74</v>
      </c>
      <c r="H390">
        <v>145</v>
      </c>
      <c r="I390">
        <f t="shared" si="41"/>
        <v>89.23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7"/>
        <v>40912.25</v>
      </c>
      <c r="O390" s="8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16">
        <f t="shared" si="36"/>
        <v>122</v>
      </c>
      <c r="G391" t="s">
        <v>20</v>
      </c>
      <c r="H391">
        <v>1152</v>
      </c>
      <c r="I391">
        <f t="shared" si="41"/>
        <v>87.98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7"/>
        <v>40479.208333333336</v>
      </c>
      <c r="O391" s="8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16">
        <f t="shared" si="36"/>
        <v>186</v>
      </c>
      <c r="G392" t="s">
        <v>20</v>
      </c>
      <c r="H392">
        <v>50</v>
      </c>
      <c r="I392">
        <f t="shared" si="41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7"/>
        <v>41530.208333333336</v>
      </c>
      <c r="O392" s="8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16">
        <f t="shared" si="36"/>
        <v>7</v>
      </c>
      <c r="G393" t="s">
        <v>14</v>
      </c>
      <c r="H393">
        <v>151</v>
      </c>
      <c r="I393">
        <f t="shared" si="41"/>
        <v>29.09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7"/>
        <v>41653.25</v>
      </c>
      <c r="O393" s="8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16">
        <f t="shared" si="36"/>
        <v>65</v>
      </c>
      <c r="G394" t="s">
        <v>14</v>
      </c>
      <c r="H394">
        <v>1608</v>
      </c>
      <c r="I394">
        <f t="shared" si="41"/>
        <v>42.01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7"/>
        <v>40549.25</v>
      </c>
      <c r="O394" s="8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16">
        <f t="shared" si="36"/>
        <v>228</v>
      </c>
      <c r="G395" t="s">
        <v>20</v>
      </c>
      <c r="H395">
        <v>3059</v>
      </c>
      <c r="I395">
        <f t="shared" si="41"/>
        <v>47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7"/>
        <v>42933.208333333328</v>
      </c>
      <c r="O395" s="8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16">
        <f t="shared" si="36"/>
        <v>469</v>
      </c>
      <c r="G396" t="s">
        <v>20</v>
      </c>
      <c r="H396">
        <v>34</v>
      </c>
      <c r="I396">
        <f t="shared" si="41"/>
        <v>110.44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7"/>
        <v>41484.208333333336</v>
      </c>
      <c r="O396" s="8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16">
        <f t="shared" si="36"/>
        <v>130</v>
      </c>
      <c r="G397" t="s">
        <v>20</v>
      </c>
      <c r="H397">
        <v>220</v>
      </c>
      <c r="I397">
        <f t="shared" si="41"/>
        <v>41.99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7"/>
        <v>40885.25</v>
      </c>
      <c r="O397" s="8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16">
        <f t="shared" si="36"/>
        <v>167</v>
      </c>
      <c r="G398" t="s">
        <v>20</v>
      </c>
      <c r="H398">
        <v>1604</v>
      </c>
      <c r="I398">
        <f t="shared" si="41"/>
        <v>48.01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7"/>
        <v>43378.208333333328</v>
      </c>
      <c r="O398" s="8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16">
        <f t="shared" si="36"/>
        <v>173</v>
      </c>
      <c r="G399" t="s">
        <v>20</v>
      </c>
      <c r="H399">
        <v>454</v>
      </c>
      <c r="I399">
        <f t="shared" si="41"/>
        <v>31.02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7"/>
        <v>41417.208333333336</v>
      </c>
      <c r="O399" s="8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16">
        <f t="shared" si="36"/>
        <v>717</v>
      </c>
      <c r="G400" t="s">
        <v>20</v>
      </c>
      <c r="H400">
        <v>123</v>
      </c>
      <c r="I400">
        <f t="shared" si="41"/>
        <v>99.2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7"/>
        <v>43228.208333333328</v>
      </c>
      <c r="O400" s="8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16">
        <f t="shared" si="36"/>
        <v>63</v>
      </c>
      <c r="G401" t="s">
        <v>14</v>
      </c>
      <c r="H401">
        <v>941</v>
      </c>
      <c r="I401">
        <f t="shared" si="41"/>
        <v>66.02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7"/>
        <v>40576.25</v>
      </c>
      <c r="O401" s="8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16">
        <f t="shared" si="36"/>
        <v>2</v>
      </c>
      <c r="G402" t="s">
        <v>14</v>
      </c>
      <c r="H402">
        <v>1</v>
      </c>
      <c r="I402">
        <f t="shared" si="41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7"/>
        <v>41502.208333333336</v>
      </c>
      <c r="O402" s="8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16">
        <f t="shared" si="36"/>
        <v>1530</v>
      </c>
      <c r="G403" t="s">
        <v>20</v>
      </c>
      <c r="H403">
        <v>299</v>
      </c>
      <c r="I403">
        <f t="shared" si="41"/>
        <v>46.06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7"/>
        <v>43765.208333333328</v>
      </c>
      <c r="O403" s="8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16">
        <f t="shared" si="36"/>
        <v>40</v>
      </c>
      <c r="G404" t="s">
        <v>14</v>
      </c>
      <c r="H404">
        <v>40</v>
      </c>
      <c r="I404">
        <f t="shared" si="41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7"/>
        <v>40914.25</v>
      </c>
      <c r="O404" s="8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16">
        <f t="shared" si="36"/>
        <v>86</v>
      </c>
      <c r="G405" t="s">
        <v>14</v>
      </c>
      <c r="H405">
        <v>3015</v>
      </c>
      <c r="I405">
        <f t="shared" si="41"/>
        <v>55.99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7"/>
        <v>40310.208333333336</v>
      </c>
      <c r="O405" s="8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16">
        <f t="shared" si="36"/>
        <v>315</v>
      </c>
      <c r="G406" t="s">
        <v>20</v>
      </c>
      <c r="H406">
        <v>2237</v>
      </c>
      <c r="I406">
        <f t="shared" si="41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7"/>
        <v>43053.25</v>
      </c>
      <c r="O406" s="8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16">
        <f t="shared" si="36"/>
        <v>89</v>
      </c>
      <c r="G407" t="s">
        <v>14</v>
      </c>
      <c r="H407">
        <v>435</v>
      </c>
      <c r="I407">
        <f t="shared" si="41"/>
        <v>60.98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7"/>
        <v>43255.208333333328</v>
      </c>
      <c r="O407" s="8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16">
        <f t="shared" si="36"/>
        <v>182</v>
      </c>
      <c r="G408" t="s">
        <v>20</v>
      </c>
      <c r="H408">
        <v>645</v>
      </c>
      <c r="I408">
        <f t="shared" si="41"/>
        <v>110.98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7"/>
        <v>41304.25</v>
      </c>
      <c r="O408" s="8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16">
        <f t="shared" si="36"/>
        <v>355</v>
      </c>
      <c r="G409" t="s">
        <v>20</v>
      </c>
      <c r="H409">
        <v>484</v>
      </c>
      <c r="I409">
        <f t="shared" si="41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7"/>
        <v>43751.208333333328</v>
      </c>
      <c r="O409" s="8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16">
        <f t="shared" si="36"/>
        <v>131</v>
      </c>
      <c r="G410" t="s">
        <v>20</v>
      </c>
      <c r="H410">
        <v>154</v>
      </c>
      <c r="I410">
        <f t="shared" si="41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7"/>
        <v>42541.208333333328</v>
      </c>
      <c r="O410" s="8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16">
        <f t="shared" si="36"/>
        <v>46</v>
      </c>
      <c r="G411" t="s">
        <v>14</v>
      </c>
      <c r="H411">
        <v>714</v>
      </c>
      <c r="I411">
        <f t="shared" si="41"/>
        <v>87.96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7"/>
        <v>42843.208333333328</v>
      </c>
      <c r="O411" s="8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hidden="1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36"/>
        <v>36</v>
      </c>
      <c r="G412" t="s">
        <v>47</v>
      </c>
      <c r="H412">
        <v>1111</v>
      </c>
      <c r="I412">
        <f t="shared" si="41"/>
        <v>49.99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7"/>
        <v>42122.208333333328</v>
      </c>
      <c r="O412" s="8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16">
        <f t="shared" si="36"/>
        <v>104</v>
      </c>
      <c r="G413" t="s">
        <v>20</v>
      </c>
      <c r="H413">
        <v>82</v>
      </c>
      <c r="I413">
        <f t="shared" si="41"/>
        <v>99.52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7"/>
        <v>42884.208333333328</v>
      </c>
      <c r="O413" s="8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16">
        <f t="shared" si="36"/>
        <v>668</v>
      </c>
      <c r="G414" t="s">
        <v>20</v>
      </c>
      <c r="H414">
        <v>134</v>
      </c>
      <c r="I414">
        <f t="shared" si="41"/>
        <v>104.82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7"/>
        <v>41642.25</v>
      </c>
      <c r="O414" s="8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hidden="1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36"/>
        <v>62</v>
      </c>
      <c r="G415" t="s">
        <v>47</v>
      </c>
      <c r="H415">
        <v>1089</v>
      </c>
      <c r="I415">
        <f t="shared" si="41"/>
        <v>108.01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7"/>
        <v>43431.25</v>
      </c>
      <c r="O415" s="8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16">
        <f t="shared" si="36"/>
        <v>84</v>
      </c>
      <c r="G416" t="s">
        <v>14</v>
      </c>
      <c r="H416">
        <v>5497</v>
      </c>
      <c r="I416">
        <f t="shared" si="41"/>
        <v>29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7"/>
        <v>40288.208333333336</v>
      </c>
      <c r="O416" s="8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16">
        <f t="shared" si="36"/>
        <v>11</v>
      </c>
      <c r="G417" t="s">
        <v>14</v>
      </c>
      <c r="H417">
        <v>418</v>
      </c>
      <c r="I417">
        <f t="shared" si="41"/>
        <v>30.03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7"/>
        <v>40921.25</v>
      </c>
      <c r="O417" s="8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16">
        <f t="shared" si="36"/>
        <v>43</v>
      </c>
      <c r="G418" t="s">
        <v>14</v>
      </c>
      <c r="H418">
        <v>1439</v>
      </c>
      <c r="I418">
        <f t="shared" si="41"/>
        <v>41.01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7"/>
        <v>40560.25</v>
      </c>
      <c r="O418" s="8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16">
        <f t="shared" si="36"/>
        <v>55</v>
      </c>
      <c r="G419" t="s">
        <v>14</v>
      </c>
      <c r="H419">
        <v>15</v>
      </c>
      <c r="I419">
        <f t="shared" si="41"/>
        <v>62.87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7"/>
        <v>43407.208333333328</v>
      </c>
      <c r="O419" s="8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16">
        <f t="shared" si="36"/>
        <v>57</v>
      </c>
      <c r="G420" t="s">
        <v>14</v>
      </c>
      <c r="H420">
        <v>1999</v>
      </c>
      <c r="I420">
        <f t="shared" si="41"/>
        <v>47.01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7"/>
        <v>41035.208333333336</v>
      </c>
      <c r="O420" s="8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16">
        <f t="shared" si="36"/>
        <v>123</v>
      </c>
      <c r="G421" t="s">
        <v>20</v>
      </c>
      <c r="H421">
        <v>5203</v>
      </c>
      <c r="I421">
        <f t="shared" si="41"/>
        <v>27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7"/>
        <v>40899.25</v>
      </c>
      <c r="O421" s="8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16">
        <f t="shared" si="36"/>
        <v>128</v>
      </c>
      <c r="G422" t="s">
        <v>20</v>
      </c>
      <c r="H422">
        <v>94</v>
      </c>
      <c r="I422">
        <f t="shared" si="41"/>
        <v>68.33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7"/>
        <v>42911.208333333328</v>
      </c>
      <c r="O422" s="8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16">
        <f t="shared" si="36"/>
        <v>63</v>
      </c>
      <c r="G423" t="s">
        <v>14</v>
      </c>
      <c r="H423">
        <v>118</v>
      </c>
      <c r="I423">
        <f t="shared" si="41"/>
        <v>50.97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7"/>
        <v>42915.208333333328</v>
      </c>
      <c r="O423" s="8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16">
        <f t="shared" si="36"/>
        <v>127</v>
      </c>
      <c r="G424" t="s">
        <v>20</v>
      </c>
      <c r="H424">
        <v>205</v>
      </c>
      <c r="I424">
        <f t="shared" si="41"/>
        <v>54.02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7"/>
        <v>40285.208333333336</v>
      </c>
      <c r="O424" s="8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16">
        <f t="shared" si="36"/>
        <v>10</v>
      </c>
      <c r="G425" t="s">
        <v>14</v>
      </c>
      <c r="H425">
        <v>162</v>
      </c>
      <c r="I425">
        <f t="shared" si="41"/>
        <v>97.06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7"/>
        <v>40808.208333333336</v>
      </c>
      <c r="O425" s="8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16">
        <f t="shared" si="36"/>
        <v>40</v>
      </c>
      <c r="G426" t="s">
        <v>14</v>
      </c>
      <c r="H426">
        <v>83</v>
      </c>
      <c r="I426">
        <f t="shared" si="41"/>
        <v>24.87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7"/>
        <v>43208.208333333328</v>
      </c>
      <c r="O426" s="8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16">
        <f t="shared" si="36"/>
        <v>287</v>
      </c>
      <c r="G427" t="s">
        <v>20</v>
      </c>
      <c r="H427">
        <v>92</v>
      </c>
      <c r="I427">
        <f t="shared" si="41"/>
        <v>84.42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7"/>
        <v>42213.208333333328</v>
      </c>
      <c r="O427" s="8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16">
        <f t="shared" si="36"/>
        <v>572</v>
      </c>
      <c r="G428" t="s">
        <v>20</v>
      </c>
      <c r="H428">
        <v>219</v>
      </c>
      <c r="I428">
        <f t="shared" si="41"/>
        <v>47.09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7"/>
        <v>41332.25</v>
      </c>
      <c r="O428" s="8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16">
        <f t="shared" si="36"/>
        <v>112</v>
      </c>
      <c r="G429" t="s">
        <v>20</v>
      </c>
      <c r="H429">
        <v>2526</v>
      </c>
      <c r="I429">
        <f t="shared" si="41"/>
        <v>78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7"/>
        <v>41895.208333333336</v>
      </c>
      <c r="O429" s="8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16">
        <f t="shared" si="36"/>
        <v>46</v>
      </c>
      <c r="G430" t="s">
        <v>14</v>
      </c>
      <c r="H430">
        <v>747</v>
      </c>
      <c r="I430">
        <f t="shared" si="41"/>
        <v>62.97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7"/>
        <v>40585.25</v>
      </c>
      <c r="O430" s="8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hidden="1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36"/>
        <v>90</v>
      </c>
      <c r="G431" t="s">
        <v>74</v>
      </c>
      <c r="H431">
        <v>2138</v>
      </c>
      <c r="I431">
        <f t="shared" si="41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7"/>
        <v>41680.25</v>
      </c>
      <c r="O431" s="8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16">
        <f t="shared" si="36"/>
        <v>67</v>
      </c>
      <c r="G432" t="s">
        <v>14</v>
      </c>
      <c r="H432">
        <v>84</v>
      </c>
      <c r="I432">
        <f t="shared" si="41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7"/>
        <v>43737.208333333328</v>
      </c>
      <c r="O432" s="8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16">
        <f t="shared" si="36"/>
        <v>192</v>
      </c>
      <c r="G433" t="s">
        <v>20</v>
      </c>
      <c r="H433">
        <v>94</v>
      </c>
      <c r="I433">
        <f t="shared" si="41"/>
        <v>104.44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7"/>
        <v>43273.208333333328</v>
      </c>
      <c r="O433" s="8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16">
        <f t="shared" si="36"/>
        <v>82</v>
      </c>
      <c r="G434" t="s">
        <v>14</v>
      </c>
      <c r="H434">
        <v>91</v>
      </c>
      <c r="I434">
        <f t="shared" si="41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7"/>
        <v>41761.208333333336</v>
      </c>
      <c r="O434" s="8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16">
        <f t="shared" si="36"/>
        <v>54</v>
      </c>
      <c r="G435" t="s">
        <v>14</v>
      </c>
      <c r="H435">
        <v>792</v>
      </c>
      <c r="I435">
        <f t="shared" si="41"/>
        <v>83.02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7"/>
        <v>41603.25</v>
      </c>
      <c r="O435" s="8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hidden="1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36"/>
        <v>16</v>
      </c>
      <c r="G436" t="s">
        <v>74</v>
      </c>
      <c r="H436">
        <v>10</v>
      </c>
      <c r="I436">
        <f t="shared" si="41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7"/>
        <v>42705.25</v>
      </c>
      <c r="O436" s="8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16">
        <f t="shared" si="36"/>
        <v>116</v>
      </c>
      <c r="G437" t="s">
        <v>20</v>
      </c>
      <c r="H437">
        <v>1713</v>
      </c>
      <c r="I437">
        <f t="shared" si="41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7"/>
        <v>41988.25</v>
      </c>
      <c r="O437" s="8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16">
        <f t="shared" si="36"/>
        <v>1052</v>
      </c>
      <c r="G438" t="s">
        <v>20</v>
      </c>
      <c r="H438">
        <v>249</v>
      </c>
      <c r="I438">
        <f t="shared" si="41"/>
        <v>54.93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7"/>
        <v>43575.208333333328</v>
      </c>
      <c r="O438" s="8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16">
        <f t="shared" si="36"/>
        <v>123</v>
      </c>
      <c r="G439" t="s">
        <v>20</v>
      </c>
      <c r="H439">
        <v>192</v>
      </c>
      <c r="I439">
        <f t="shared" si="41"/>
        <v>51.92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7"/>
        <v>42260.208333333328</v>
      </c>
      <c r="O439" s="8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16">
        <f t="shared" si="36"/>
        <v>178</v>
      </c>
      <c r="G440" t="s">
        <v>20</v>
      </c>
      <c r="H440">
        <v>247</v>
      </c>
      <c r="I440">
        <f t="shared" si="41"/>
        <v>60.03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7"/>
        <v>41337.25</v>
      </c>
      <c r="O440" s="8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16">
        <f t="shared" si="36"/>
        <v>355</v>
      </c>
      <c r="G441" t="s">
        <v>20</v>
      </c>
      <c r="H441">
        <v>2293</v>
      </c>
      <c r="I441">
        <f t="shared" si="41"/>
        <v>44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7"/>
        <v>42680.208333333328</v>
      </c>
      <c r="O441" s="8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16">
        <f t="shared" si="36"/>
        <v>161</v>
      </c>
      <c r="G442" t="s">
        <v>20</v>
      </c>
      <c r="H442">
        <v>3131</v>
      </c>
      <c r="I442">
        <f t="shared" si="41"/>
        <v>53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7"/>
        <v>42916.208333333328</v>
      </c>
      <c r="O442" s="8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16">
        <f t="shared" si="36"/>
        <v>24</v>
      </c>
      <c r="G443" t="s">
        <v>14</v>
      </c>
      <c r="H443">
        <v>32</v>
      </c>
      <c r="I443">
        <f t="shared" si="41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7"/>
        <v>41025.208333333336</v>
      </c>
      <c r="O443" s="8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16">
        <f t="shared" si="36"/>
        <v>198</v>
      </c>
      <c r="G444" t="s">
        <v>20</v>
      </c>
      <c r="H444">
        <v>143</v>
      </c>
      <c r="I444">
        <f t="shared" si="41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7"/>
        <v>42980.208333333328</v>
      </c>
      <c r="O444" s="8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hidden="1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36"/>
        <v>34</v>
      </c>
      <c r="G445" t="s">
        <v>74</v>
      </c>
      <c r="H445">
        <v>90</v>
      </c>
      <c r="I445">
        <f t="shared" si="41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7"/>
        <v>40451.208333333336</v>
      </c>
      <c r="O445" s="8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16">
        <f t="shared" si="36"/>
        <v>176</v>
      </c>
      <c r="G446" t="s">
        <v>20</v>
      </c>
      <c r="H446">
        <v>296</v>
      </c>
      <c r="I446">
        <f t="shared" si="41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7"/>
        <v>40748.208333333336</v>
      </c>
      <c r="O446" s="8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16">
        <f t="shared" si="36"/>
        <v>511</v>
      </c>
      <c r="G447" t="s">
        <v>20</v>
      </c>
      <c r="H447">
        <v>170</v>
      </c>
      <c r="I447">
        <f t="shared" si="41"/>
        <v>63.17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7"/>
        <v>40515.25</v>
      </c>
      <c r="O447" s="8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16">
        <f t="shared" si="36"/>
        <v>82</v>
      </c>
      <c r="G448" t="s">
        <v>14</v>
      </c>
      <c r="H448">
        <v>186</v>
      </c>
      <c r="I448">
        <f t="shared" si="41"/>
        <v>29.99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7"/>
        <v>41261.25</v>
      </c>
      <c r="O448" s="8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idden="1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36"/>
        <v>24</v>
      </c>
      <c r="G449" t="s">
        <v>74</v>
      </c>
      <c r="H449">
        <v>439</v>
      </c>
      <c r="I449">
        <f t="shared" si="41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7"/>
        <v>43088.25</v>
      </c>
      <c r="O449" s="8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16">
        <f t="shared" si="36"/>
        <v>50</v>
      </c>
      <c r="G450" t="s">
        <v>14</v>
      </c>
      <c r="H450">
        <v>605</v>
      </c>
      <c r="I450">
        <f t="shared" si="41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37"/>
        <v>41378.208333333336</v>
      </c>
      <c r="O450" s="8">
        <f t="shared" si="38"/>
        <v>41380.208333333336</v>
      </c>
      <c r="P450" t="b">
        <v>0</v>
      </c>
      <c r="Q450" t="b">
        <v>1</v>
      </c>
      <c r="R450" t="s">
        <v>89</v>
      </c>
      <c r="S450" t="str">
        <f t="shared" si="39"/>
        <v>games</v>
      </c>
      <c r="T450" t="str">
        <f t="shared" si="40"/>
        <v>video games</v>
      </c>
    </row>
    <row r="451" spans="1:20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16">
        <f t="shared" ref="F451:F514" si="42">_xlfn.FLOOR.MATH(((E451/D451)*100))</f>
        <v>967</v>
      </c>
      <c r="G451" t="s">
        <v>20</v>
      </c>
      <c r="H451">
        <v>86</v>
      </c>
      <c r="I451">
        <f t="shared" si="41"/>
        <v>101.2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43">(((L451/60)/60/24)+DATE(1970,1,1))</f>
        <v>43530.25</v>
      </c>
      <c r="O451" s="8">
        <f t="shared" ref="O451:O514" si="44">(((M451/60)/60/24)+DATE(1970,1,1))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5">LEFT(R451,SEARCH("/",R451)-1)</f>
        <v>games</v>
      </c>
      <c r="T451" t="str">
        <f t="shared" ref="T451:T514" si="46">RIGHT(R451,LEN(R451)-SEARCH("/",R451))</f>
        <v>video games</v>
      </c>
    </row>
    <row r="452" spans="1:20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16">
        <f t="shared" si="42"/>
        <v>4</v>
      </c>
      <c r="G452" t="s">
        <v>14</v>
      </c>
      <c r="H452">
        <v>1</v>
      </c>
      <c r="I452">
        <f t="shared" ref="I452:I515" si="47">ROUND(IF(E452=0,0,E452/H452),2)</f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3"/>
        <v>43394.208333333328</v>
      </c>
      <c r="O452" s="8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16">
        <f t="shared" si="42"/>
        <v>122</v>
      </c>
      <c r="G453" t="s">
        <v>20</v>
      </c>
      <c r="H453">
        <v>6286</v>
      </c>
      <c r="I453">
        <f t="shared" si="47"/>
        <v>29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3"/>
        <v>42935.208333333328</v>
      </c>
      <c r="O453" s="8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16">
        <f t="shared" si="42"/>
        <v>63</v>
      </c>
      <c r="G454" t="s">
        <v>14</v>
      </c>
      <c r="H454">
        <v>31</v>
      </c>
      <c r="I454">
        <f t="shared" si="47"/>
        <v>98.23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3"/>
        <v>40365.208333333336</v>
      </c>
      <c r="O454" s="8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16">
        <f t="shared" si="42"/>
        <v>56</v>
      </c>
      <c r="G455" t="s">
        <v>14</v>
      </c>
      <c r="H455">
        <v>1181</v>
      </c>
      <c r="I455">
        <f t="shared" si="47"/>
        <v>87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3"/>
        <v>42705.25</v>
      </c>
      <c r="O455" s="8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16">
        <f t="shared" si="42"/>
        <v>44</v>
      </c>
      <c r="G456" t="s">
        <v>14</v>
      </c>
      <c r="H456">
        <v>39</v>
      </c>
      <c r="I456">
        <f t="shared" si="47"/>
        <v>45.21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3"/>
        <v>41568.208333333336</v>
      </c>
      <c r="O456" s="8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16">
        <f t="shared" si="42"/>
        <v>118</v>
      </c>
      <c r="G457" t="s">
        <v>20</v>
      </c>
      <c r="H457">
        <v>3727</v>
      </c>
      <c r="I457">
        <f t="shared" si="47"/>
        <v>37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3"/>
        <v>40809.208333333336</v>
      </c>
      <c r="O457" s="8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16">
        <f t="shared" si="42"/>
        <v>104</v>
      </c>
      <c r="G458" t="s">
        <v>20</v>
      </c>
      <c r="H458">
        <v>1605</v>
      </c>
      <c r="I458">
        <f t="shared" si="47"/>
        <v>94.98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3"/>
        <v>43141.25</v>
      </c>
      <c r="O458" s="8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16">
        <f t="shared" si="42"/>
        <v>26</v>
      </c>
      <c r="G459" t="s">
        <v>14</v>
      </c>
      <c r="H459">
        <v>46</v>
      </c>
      <c r="I459">
        <f t="shared" si="47"/>
        <v>28.96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3"/>
        <v>42657.208333333328</v>
      </c>
      <c r="O459" s="8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16">
        <f t="shared" si="42"/>
        <v>351</v>
      </c>
      <c r="G460" t="s">
        <v>20</v>
      </c>
      <c r="H460">
        <v>2120</v>
      </c>
      <c r="I460">
        <f t="shared" si="47"/>
        <v>55.99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3"/>
        <v>40265.208333333336</v>
      </c>
      <c r="O460" s="8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16">
        <f t="shared" si="42"/>
        <v>90</v>
      </c>
      <c r="G461" t="s">
        <v>14</v>
      </c>
      <c r="H461">
        <v>105</v>
      </c>
      <c r="I461">
        <f t="shared" si="47"/>
        <v>54.04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3"/>
        <v>42001.25</v>
      </c>
      <c r="O461" s="8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16">
        <f t="shared" si="42"/>
        <v>171</v>
      </c>
      <c r="G462" t="s">
        <v>20</v>
      </c>
      <c r="H462">
        <v>50</v>
      </c>
      <c r="I462">
        <f t="shared" si="47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3"/>
        <v>40399.208333333336</v>
      </c>
      <c r="O462" s="8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16">
        <f t="shared" si="42"/>
        <v>141</v>
      </c>
      <c r="G463" t="s">
        <v>20</v>
      </c>
      <c r="H463">
        <v>2080</v>
      </c>
      <c r="I463">
        <f t="shared" si="47"/>
        <v>67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3"/>
        <v>41757.208333333336</v>
      </c>
      <c r="O463" s="8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16">
        <f t="shared" si="42"/>
        <v>30</v>
      </c>
      <c r="G464" t="s">
        <v>14</v>
      </c>
      <c r="H464">
        <v>535</v>
      </c>
      <c r="I464">
        <f t="shared" si="47"/>
        <v>107.91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3"/>
        <v>41304.25</v>
      </c>
      <c r="O464" s="8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16">
        <f t="shared" si="42"/>
        <v>108</v>
      </c>
      <c r="G465" t="s">
        <v>20</v>
      </c>
      <c r="H465">
        <v>2105</v>
      </c>
      <c r="I465">
        <f t="shared" si="47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3"/>
        <v>41639.25</v>
      </c>
      <c r="O465" s="8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16">
        <f t="shared" si="42"/>
        <v>133</v>
      </c>
      <c r="G466" t="s">
        <v>20</v>
      </c>
      <c r="H466">
        <v>2436</v>
      </c>
      <c r="I466">
        <f t="shared" si="47"/>
        <v>39.01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3"/>
        <v>43142.25</v>
      </c>
      <c r="O466" s="8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16">
        <f t="shared" si="42"/>
        <v>187</v>
      </c>
      <c r="G467" t="s">
        <v>20</v>
      </c>
      <c r="H467">
        <v>80</v>
      </c>
      <c r="I467">
        <f t="shared" si="47"/>
        <v>110.36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3"/>
        <v>43127.25</v>
      </c>
      <c r="O467" s="8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16">
        <f t="shared" si="42"/>
        <v>332</v>
      </c>
      <c r="G468" t="s">
        <v>20</v>
      </c>
      <c r="H468">
        <v>42</v>
      </c>
      <c r="I468">
        <f t="shared" si="47"/>
        <v>94.86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3"/>
        <v>41409.208333333336</v>
      </c>
      <c r="O468" s="8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16">
        <f t="shared" si="42"/>
        <v>575</v>
      </c>
      <c r="G469" t="s">
        <v>20</v>
      </c>
      <c r="H469">
        <v>139</v>
      </c>
      <c r="I469">
        <f t="shared" si="47"/>
        <v>57.94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3"/>
        <v>42331.25</v>
      </c>
      <c r="O469" s="8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16">
        <f t="shared" si="42"/>
        <v>40</v>
      </c>
      <c r="G470" t="s">
        <v>14</v>
      </c>
      <c r="H470">
        <v>16</v>
      </c>
      <c r="I470">
        <f t="shared" si="47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3"/>
        <v>43569.208333333328</v>
      </c>
      <c r="O470" s="8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16">
        <f t="shared" si="42"/>
        <v>184</v>
      </c>
      <c r="G471" t="s">
        <v>20</v>
      </c>
      <c r="H471">
        <v>159</v>
      </c>
      <c r="I471">
        <f t="shared" si="47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3"/>
        <v>42142.208333333328</v>
      </c>
      <c r="O471" s="8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16">
        <f t="shared" si="42"/>
        <v>285</v>
      </c>
      <c r="G472" t="s">
        <v>20</v>
      </c>
      <c r="H472">
        <v>381</v>
      </c>
      <c r="I472">
        <f t="shared" si="47"/>
        <v>27.01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3"/>
        <v>42716.25</v>
      </c>
      <c r="O472" s="8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16">
        <f t="shared" si="42"/>
        <v>319</v>
      </c>
      <c r="G473" t="s">
        <v>20</v>
      </c>
      <c r="H473">
        <v>194</v>
      </c>
      <c r="I473">
        <f t="shared" si="47"/>
        <v>50.97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3"/>
        <v>41031.208333333336</v>
      </c>
      <c r="O473" s="8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16">
        <f t="shared" si="42"/>
        <v>39</v>
      </c>
      <c r="G474" t="s">
        <v>14</v>
      </c>
      <c r="H474">
        <v>575</v>
      </c>
      <c r="I474">
        <f t="shared" si="47"/>
        <v>104.94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3"/>
        <v>43535.208333333328</v>
      </c>
      <c r="O474" s="8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16">
        <f t="shared" si="42"/>
        <v>178</v>
      </c>
      <c r="G475" t="s">
        <v>20</v>
      </c>
      <c r="H475">
        <v>106</v>
      </c>
      <c r="I475">
        <f t="shared" si="47"/>
        <v>84.03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3"/>
        <v>43277.208333333328</v>
      </c>
      <c r="O475" s="8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16">
        <f t="shared" si="42"/>
        <v>365</v>
      </c>
      <c r="G476" t="s">
        <v>20</v>
      </c>
      <c r="H476">
        <v>142</v>
      </c>
      <c r="I476">
        <f t="shared" si="47"/>
        <v>102.86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3"/>
        <v>41989.25</v>
      </c>
      <c r="O476" s="8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16">
        <f t="shared" si="42"/>
        <v>113</v>
      </c>
      <c r="G477" t="s">
        <v>20</v>
      </c>
      <c r="H477">
        <v>211</v>
      </c>
      <c r="I477">
        <f t="shared" si="47"/>
        <v>39.96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3"/>
        <v>41450.208333333336</v>
      </c>
      <c r="O477" s="8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16">
        <f t="shared" si="42"/>
        <v>29</v>
      </c>
      <c r="G478" t="s">
        <v>14</v>
      </c>
      <c r="H478">
        <v>1120</v>
      </c>
      <c r="I478">
        <f t="shared" si="47"/>
        <v>51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3"/>
        <v>43322.208333333328</v>
      </c>
      <c r="O478" s="8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16">
        <f t="shared" si="42"/>
        <v>54</v>
      </c>
      <c r="G479" t="s">
        <v>14</v>
      </c>
      <c r="H479">
        <v>113</v>
      </c>
      <c r="I479">
        <f t="shared" si="47"/>
        <v>40.82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3"/>
        <v>40720.208333333336</v>
      </c>
      <c r="O479" s="8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16">
        <f t="shared" si="42"/>
        <v>236</v>
      </c>
      <c r="G480" t="s">
        <v>20</v>
      </c>
      <c r="H480">
        <v>2756</v>
      </c>
      <c r="I480">
        <f t="shared" si="47"/>
        <v>59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3"/>
        <v>42072.208333333328</v>
      </c>
      <c r="O480" s="8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16">
        <f t="shared" si="42"/>
        <v>512</v>
      </c>
      <c r="G481" t="s">
        <v>20</v>
      </c>
      <c r="H481">
        <v>173</v>
      </c>
      <c r="I481">
        <f t="shared" si="47"/>
        <v>71.16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3"/>
        <v>42945.208333333328</v>
      </c>
      <c r="O481" s="8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16">
        <f t="shared" si="42"/>
        <v>100</v>
      </c>
      <c r="G482" t="s">
        <v>20</v>
      </c>
      <c r="H482">
        <v>87</v>
      </c>
      <c r="I482">
        <f t="shared" si="47"/>
        <v>99.49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3"/>
        <v>40248.25</v>
      </c>
      <c r="O482" s="8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16">
        <f t="shared" si="42"/>
        <v>81</v>
      </c>
      <c r="G483" t="s">
        <v>14</v>
      </c>
      <c r="H483">
        <v>1538</v>
      </c>
      <c r="I483">
        <f t="shared" si="47"/>
        <v>103.99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3"/>
        <v>41913.208333333336</v>
      </c>
      <c r="O483" s="8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16">
        <f t="shared" si="42"/>
        <v>16</v>
      </c>
      <c r="G484" t="s">
        <v>14</v>
      </c>
      <c r="H484">
        <v>9</v>
      </c>
      <c r="I484">
        <f t="shared" si="47"/>
        <v>76.56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3"/>
        <v>40963.25</v>
      </c>
      <c r="O484" s="8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16">
        <f t="shared" si="42"/>
        <v>52</v>
      </c>
      <c r="G485" t="s">
        <v>14</v>
      </c>
      <c r="H485">
        <v>554</v>
      </c>
      <c r="I485">
        <f t="shared" si="47"/>
        <v>87.07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3"/>
        <v>43811.25</v>
      </c>
      <c r="O485" s="8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16">
        <f t="shared" si="42"/>
        <v>260</v>
      </c>
      <c r="G486" t="s">
        <v>20</v>
      </c>
      <c r="H486">
        <v>1572</v>
      </c>
      <c r="I486">
        <f t="shared" si="47"/>
        <v>49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3"/>
        <v>41855.208333333336</v>
      </c>
      <c r="O486" s="8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16">
        <f t="shared" si="42"/>
        <v>30</v>
      </c>
      <c r="G487" t="s">
        <v>14</v>
      </c>
      <c r="H487">
        <v>648</v>
      </c>
      <c r="I487">
        <f t="shared" si="47"/>
        <v>42.97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3"/>
        <v>43626.208333333328</v>
      </c>
      <c r="O487" s="8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16">
        <f t="shared" si="42"/>
        <v>13</v>
      </c>
      <c r="G488" t="s">
        <v>14</v>
      </c>
      <c r="H488">
        <v>21</v>
      </c>
      <c r="I488">
        <f t="shared" si="47"/>
        <v>33.43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3"/>
        <v>43168.25</v>
      </c>
      <c r="O488" s="8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16">
        <f t="shared" si="42"/>
        <v>178</v>
      </c>
      <c r="G489" t="s">
        <v>20</v>
      </c>
      <c r="H489">
        <v>2346</v>
      </c>
      <c r="I489">
        <f t="shared" si="47"/>
        <v>83.98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3"/>
        <v>42845.208333333328</v>
      </c>
      <c r="O489" s="8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16">
        <f t="shared" si="42"/>
        <v>220</v>
      </c>
      <c r="G490" t="s">
        <v>20</v>
      </c>
      <c r="H490">
        <v>115</v>
      </c>
      <c r="I490">
        <f t="shared" si="47"/>
        <v>101.42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3"/>
        <v>42403.25</v>
      </c>
      <c r="O490" s="8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16">
        <f t="shared" si="42"/>
        <v>101</v>
      </c>
      <c r="G491" t="s">
        <v>20</v>
      </c>
      <c r="H491">
        <v>85</v>
      </c>
      <c r="I491">
        <f t="shared" si="47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3"/>
        <v>40406.208333333336</v>
      </c>
      <c r="O491" s="8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16">
        <f t="shared" si="42"/>
        <v>191</v>
      </c>
      <c r="G492" t="s">
        <v>20</v>
      </c>
      <c r="H492">
        <v>144</v>
      </c>
      <c r="I492">
        <f t="shared" si="47"/>
        <v>31.92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3"/>
        <v>43786.25</v>
      </c>
      <c r="O492" s="8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16">
        <f t="shared" si="42"/>
        <v>305</v>
      </c>
      <c r="G493" t="s">
        <v>20</v>
      </c>
      <c r="H493">
        <v>2443</v>
      </c>
      <c r="I493">
        <f t="shared" si="47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3"/>
        <v>41456.208333333336</v>
      </c>
      <c r="O493" s="8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hidden="1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42"/>
        <v>23</v>
      </c>
      <c r="G494" t="s">
        <v>74</v>
      </c>
      <c r="H494">
        <v>595</v>
      </c>
      <c r="I494">
        <f t="shared" si="47"/>
        <v>77.03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3"/>
        <v>40336.208333333336</v>
      </c>
      <c r="O494" s="8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16">
        <f t="shared" si="42"/>
        <v>723</v>
      </c>
      <c r="G495" t="s">
        <v>20</v>
      </c>
      <c r="H495">
        <v>64</v>
      </c>
      <c r="I495">
        <f t="shared" si="47"/>
        <v>101.78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3"/>
        <v>43645.208333333328</v>
      </c>
      <c r="O495" s="8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16">
        <f t="shared" si="42"/>
        <v>547</v>
      </c>
      <c r="G496" t="s">
        <v>20</v>
      </c>
      <c r="H496">
        <v>268</v>
      </c>
      <c r="I496">
        <f t="shared" si="47"/>
        <v>51.06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3"/>
        <v>40990.208333333336</v>
      </c>
      <c r="O496" s="8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16">
        <f t="shared" si="42"/>
        <v>414</v>
      </c>
      <c r="G497" t="s">
        <v>20</v>
      </c>
      <c r="H497">
        <v>195</v>
      </c>
      <c r="I497">
        <f t="shared" si="47"/>
        <v>68.02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3"/>
        <v>41800.208333333336</v>
      </c>
      <c r="O497" s="8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16">
        <f t="shared" si="42"/>
        <v>0</v>
      </c>
      <c r="G498" t="s">
        <v>14</v>
      </c>
      <c r="H498">
        <v>54</v>
      </c>
      <c r="I498">
        <f t="shared" si="47"/>
        <v>30.87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3"/>
        <v>42876.208333333328</v>
      </c>
      <c r="O498" s="8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16">
        <f t="shared" si="42"/>
        <v>34</v>
      </c>
      <c r="G499" t="s">
        <v>14</v>
      </c>
      <c r="H499">
        <v>120</v>
      </c>
      <c r="I499">
        <f t="shared" si="47"/>
        <v>27.91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3"/>
        <v>42724.25</v>
      </c>
      <c r="O499" s="8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16">
        <f t="shared" si="42"/>
        <v>23</v>
      </c>
      <c r="G500" t="s">
        <v>14</v>
      </c>
      <c r="H500">
        <v>579</v>
      </c>
      <c r="I500">
        <f t="shared" si="47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3"/>
        <v>42005.25</v>
      </c>
      <c r="O500" s="8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16">
        <f t="shared" si="42"/>
        <v>48</v>
      </c>
      <c r="G501" t="s">
        <v>14</v>
      </c>
      <c r="H501">
        <v>2072</v>
      </c>
      <c r="I501">
        <f t="shared" si="47"/>
        <v>38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3"/>
        <v>42444.208333333328</v>
      </c>
      <c r="O501" s="8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16">
        <f t="shared" si="42"/>
        <v>0</v>
      </c>
      <c r="G502" t="s">
        <v>14</v>
      </c>
      <c r="H502">
        <v>0</v>
      </c>
      <c r="I502">
        <f t="shared" si="47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3"/>
        <v>41395.208333333336</v>
      </c>
      <c r="O502" s="8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16">
        <f t="shared" si="42"/>
        <v>70</v>
      </c>
      <c r="G503" t="s">
        <v>14</v>
      </c>
      <c r="H503">
        <v>1796</v>
      </c>
      <c r="I503">
        <f t="shared" si="47"/>
        <v>59.99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3"/>
        <v>41345.208333333336</v>
      </c>
      <c r="O503" s="8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16">
        <f t="shared" si="42"/>
        <v>529</v>
      </c>
      <c r="G504" t="s">
        <v>20</v>
      </c>
      <c r="H504">
        <v>186</v>
      </c>
      <c r="I504">
        <f t="shared" si="47"/>
        <v>37.04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3"/>
        <v>41117.208333333336</v>
      </c>
      <c r="O504" s="8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16">
        <f t="shared" si="42"/>
        <v>180</v>
      </c>
      <c r="G505" t="s">
        <v>20</v>
      </c>
      <c r="H505">
        <v>460</v>
      </c>
      <c r="I505">
        <f t="shared" si="47"/>
        <v>99.96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3"/>
        <v>42186.208333333328</v>
      </c>
      <c r="O505" s="8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16">
        <f t="shared" si="42"/>
        <v>92</v>
      </c>
      <c r="G506" t="s">
        <v>14</v>
      </c>
      <c r="H506">
        <v>62</v>
      </c>
      <c r="I506">
        <f t="shared" si="47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3"/>
        <v>42142.208333333328</v>
      </c>
      <c r="O506" s="8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16">
        <f t="shared" si="42"/>
        <v>13</v>
      </c>
      <c r="G507" t="s">
        <v>14</v>
      </c>
      <c r="H507">
        <v>347</v>
      </c>
      <c r="I507">
        <f t="shared" si="47"/>
        <v>36.01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3"/>
        <v>41341.25</v>
      </c>
      <c r="O507" s="8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16">
        <f t="shared" si="42"/>
        <v>927</v>
      </c>
      <c r="G508" t="s">
        <v>20</v>
      </c>
      <c r="H508">
        <v>2528</v>
      </c>
      <c r="I508">
        <f t="shared" si="47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3"/>
        <v>43062.25</v>
      </c>
      <c r="O508" s="8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16">
        <f t="shared" si="42"/>
        <v>39</v>
      </c>
      <c r="G509" t="s">
        <v>14</v>
      </c>
      <c r="H509">
        <v>19</v>
      </c>
      <c r="I509">
        <f t="shared" si="47"/>
        <v>44.05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3"/>
        <v>41373.208333333336</v>
      </c>
      <c r="O509" s="8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16">
        <f t="shared" si="42"/>
        <v>112</v>
      </c>
      <c r="G510" t="s">
        <v>20</v>
      </c>
      <c r="H510">
        <v>3657</v>
      </c>
      <c r="I510">
        <f t="shared" si="47"/>
        <v>53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3"/>
        <v>43310.208333333328</v>
      </c>
      <c r="O510" s="8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16">
        <f t="shared" si="42"/>
        <v>70</v>
      </c>
      <c r="G511" t="s">
        <v>14</v>
      </c>
      <c r="H511">
        <v>1258</v>
      </c>
      <c r="I511">
        <f t="shared" si="47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3"/>
        <v>41034.208333333336</v>
      </c>
      <c r="O511" s="8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16">
        <f t="shared" si="42"/>
        <v>119</v>
      </c>
      <c r="G512" t="s">
        <v>20</v>
      </c>
      <c r="H512">
        <v>131</v>
      </c>
      <c r="I512">
        <f t="shared" si="47"/>
        <v>70.91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3"/>
        <v>43251.208333333328</v>
      </c>
      <c r="O512" s="8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16">
        <f t="shared" si="42"/>
        <v>24</v>
      </c>
      <c r="G513" t="s">
        <v>14</v>
      </c>
      <c r="H513">
        <v>362</v>
      </c>
      <c r="I513">
        <f t="shared" si="47"/>
        <v>98.06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3"/>
        <v>43671.208333333328</v>
      </c>
      <c r="O513" s="8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16">
        <f t="shared" si="42"/>
        <v>139</v>
      </c>
      <c r="G514" t="s">
        <v>20</v>
      </c>
      <c r="H514">
        <v>239</v>
      </c>
      <c r="I514">
        <f t="shared" si="47"/>
        <v>53.05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3"/>
        <v>41825.208333333336</v>
      </c>
      <c r="O514" s="8">
        <f t="shared" si="44"/>
        <v>41826.208333333336</v>
      </c>
      <c r="P514" t="b">
        <v>0</v>
      </c>
      <c r="Q514" t="b">
        <v>1</v>
      </c>
      <c r="R514" t="s">
        <v>89</v>
      </c>
      <c r="S514" t="str">
        <f t="shared" si="45"/>
        <v>games</v>
      </c>
      <c r="T514" t="str">
        <f t="shared" si="46"/>
        <v>video games</v>
      </c>
    </row>
    <row r="515" spans="1:20" hidden="1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48">_xlfn.FLOOR.MATH(((E515/D515)*100))</f>
        <v>39</v>
      </c>
      <c r="G515" t="s">
        <v>74</v>
      </c>
      <c r="H515">
        <v>35</v>
      </c>
      <c r="I515">
        <f t="shared" si="47"/>
        <v>93.14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49">(((L515/60)/60/24)+DATE(1970,1,1))</f>
        <v>40430.208333333336</v>
      </c>
      <c r="O515" s="8">
        <f t="shared" ref="O515:O578" si="50">(((M515/60)/60/24)+DATE(1970,1,1))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1">LEFT(R515,SEARCH("/",R515)-1)</f>
        <v>film &amp; video</v>
      </c>
      <c r="T515" t="str">
        <f t="shared" ref="T515:T578" si="52">RIGHT(R515,LEN(R515)-SEARCH("/",R515))</f>
        <v>television</v>
      </c>
    </row>
    <row r="516" spans="1:20" hidden="1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48"/>
        <v>22</v>
      </c>
      <c r="G516" t="s">
        <v>74</v>
      </c>
      <c r="H516">
        <v>528</v>
      </c>
      <c r="I516">
        <f t="shared" ref="I516:I579" si="53">ROUND(IF(E516=0,0,E516/H516),2)</f>
        <v>58.95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49"/>
        <v>41614.25</v>
      </c>
      <c r="O516" s="8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16">
        <f t="shared" si="48"/>
        <v>55</v>
      </c>
      <c r="G517" t="s">
        <v>14</v>
      </c>
      <c r="H517">
        <v>133</v>
      </c>
      <c r="I517">
        <f t="shared" si="53"/>
        <v>36.07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49"/>
        <v>40900.25</v>
      </c>
      <c r="O517" s="8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16">
        <f t="shared" si="48"/>
        <v>42</v>
      </c>
      <c r="G518" t="s">
        <v>14</v>
      </c>
      <c r="H518">
        <v>846</v>
      </c>
      <c r="I518">
        <f t="shared" si="53"/>
        <v>63.03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49"/>
        <v>40396.208333333336</v>
      </c>
      <c r="O518" s="8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16">
        <f t="shared" si="48"/>
        <v>112</v>
      </c>
      <c r="G519" t="s">
        <v>20</v>
      </c>
      <c r="H519">
        <v>78</v>
      </c>
      <c r="I519">
        <f t="shared" si="53"/>
        <v>84.72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49"/>
        <v>42860.208333333328</v>
      </c>
      <c r="O519" s="8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16">
        <f t="shared" si="48"/>
        <v>7</v>
      </c>
      <c r="G520" t="s">
        <v>14</v>
      </c>
      <c r="H520">
        <v>10</v>
      </c>
      <c r="I520">
        <f t="shared" si="53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49"/>
        <v>43154.25</v>
      </c>
      <c r="O520" s="8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16">
        <f t="shared" si="48"/>
        <v>101</v>
      </c>
      <c r="G521" t="s">
        <v>20</v>
      </c>
      <c r="H521">
        <v>1773</v>
      </c>
      <c r="I521">
        <f t="shared" si="53"/>
        <v>101.98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49"/>
        <v>42012.25</v>
      </c>
      <c r="O521" s="8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16">
        <f t="shared" si="48"/>
        <v>425</v>
      </c>
      <c r="G522" t="s">
        <v>20</v>
      </c>
      <c r="H522">
        <v>32</v>
      </c>
      <c r="I522">
        <f t="shared" si="53"/>
        <v>106.44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49"/>
        <v>43574.208333333328</v>
      </c>
      <c r="O522" s="8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16">
        <f t="shared" si="48"/>
        <v>145</v>
      </c>
      <c r="G523" t="s">
        <v>20</v>
      </c>
      <c r="H523">
        <v>369</v>
      </c>
      <c r="I523">
        <f t="shared" si="53"/>
        <v>29.98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49"/>
        <v>42605.208333333328</v>
      </c>
      <c r="O523" s="8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16">
        <f t="shared" si="48"/>
        <v>32</v>
      </c>
      <c r="G524" t="s">
        <v>14</v>
      </c>
      <c r="H524">
        <v>191</v>
      </c>
      <c r="I524">
        <f t="shared" si="53"/>
        <v>85.81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49"/>
        <v>41093.208333333336</v>
      </c>
      <c r="O524" s="8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16">
        <f t="shared" si="48"/>
        <v>700</v>
      </c>
      <c r="G525" t="s">
        <v>20</v>
      </c>
      <c r="H525">
        <v>89</v>
      </c>
      <c r="I525">
        <f t="shared" si="53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49"/>
        <v>40241.25</v>
      </c>
      <c r="O525" s="8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16">
        <f t="shared" si="48"/>
        <v>83</v>
      </c>
      <c r="G526" t="s">
        <v>14</v>
      </c>
      <c r="H526">
        <v>1979</v>
      </c>
      <c r="I526">
        <f t="shared" si="53"/>
        <v>41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49"/>
        <v>40294.208333333336</v>
      </c>
      <c r="O526" s="8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16">
        <f t="shared" si="48"/>
        <v>84</v>
      </c>
      <c r="G527" t="s">
        <v>14</v>
      </c>
      <c r="H527">
        <v>63</v>
      </c>
      <c r="I527">
        <f t="shared" si="53"/>
        <v>28.06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49"/>
        <v>40505.25</v>
      </c>
      <c r="O527" s="8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16">
        <f t="shared" si="48"/>
        <v>155</v>
      </c>
      <c r="G528" t="s">
        <v>20</v>
      </c>
      <c r="H528">
        <v>147</v>
      </c>
      <c r="I528">
        <f t="shared" si="53"/>
        <v>88.05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49"/>
        <v>42364.25</v>
      </c>
      <c r="O528" s="8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16">
        <f t="shared" si="48"/>
        <v>99</v>
      </c>
      <c r="G529" t="s">
        <v>14</v>
      </c>
      <c r="H529">
        <v>6080</v>
      </c>
      <c r="I529">
        <f t="shared" si="53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49"/>
        <v>42405.25</v>
      </c>
      <c r="O529" s="8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16">
        <f t="shared" si="48"/>
        <v>80</v>
      </c>
      <c r="G530" t="s">
        <v>14</v>
      </c>
      <c r="H530">
        <v>80</v>
      </c>
      <c r="I530">
        <f t="shared" si="53"/>
        <v>90.34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49"/>
        <v>41601.25</v>
      </c>
      <c r="O530" s="8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16">
        <f t="shared" si="48"/>
        <v>11</v>
      </c>
      <c r="G531" t="s">
        <v>14</v>
      </c>
      <c r="H531">
        <v>9</v>
      </c>
      <c r="I531">
        <f t="shared" si="53"/>
        <v>63.78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49"/>
        <v>41769.208333333336</v>
      </c>
      <c r="O531" s="8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16">
        <f t="shared" si="48"/>
        <v>91</v>
      </c>
      <c r="G532" t="s">
        <v>14</v>
      </c>
      <c r="H532">
        <v>1784</v>
      </c>
      <c r="I532">
        <f t="shared" si="53"/>
        <v>54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49"/>
        <v>40421.208333333336</v>
      </c>
      <c r="O532" s="8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idden="1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48"/>
        <v>95</v>
      </c>
      <c r="G533" t="s">
        <v>47</v>
      </c>
      <c r="H533">
        <v>3640</v>
      </c>
      <c r="I533">
        <f t="shared" si="53"/>
        <v>48.99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49"/>
        <v>41589.25</v>
      </c>
      <c r="O533" s="8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16">
        <f t="shared" si="48"/>
        <v>502</v>
      </c>
      <c r="G534" t="s">
        <v>20</v>
      </c>
      <c r="H534">
        <v>126</v>
      </c>
      <c r="I534">
        <f t="shared" si="53"/>
        <v>63.86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49"/>
        <v>43125.25</v>
      </c>
      <c r="O534" s="8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16">
        <f t="shared" si="48"/>
        <v>159</v>
      </c>
      <c r="G535" t="s">
        <v>20</v>
      </c>
      <c r="H535">
        <v>2218</v>
      </c>
      <c r="I535">
        <f t="shared" si="53"/>
        <v>83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49"/>
        <v>41479.208333333336</v>
      </c>
      <c r="O535" s="8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16">
        <f t="shared" si="48"/>
        <v>15</v>
      </c>
      <c r="G536" t="s">
        <v>14</v>
      </c>
      <c r="H536">
        <v>243</v>
      </c>
      <c r="I536">
        <f t="shared" si="53"/>
        <v>55.08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49"/>
        <v>43329.208333333328</v>
      </c>
      <c r="O536" s="8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16">
        <f t="shared" si="48"/>
        <v>482</v>
      </c>
      <c r="G537" t="s">
        <v>20</v>
      </c>
      <c r="H537">
        <v>202</v>
      </c>
      <c r="I537">
        <f t="shared" si="53"/>
        <v>62.04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49"/>
        <v>43259.208333333328</v>
      </c>
      <c r="O537" s="8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16">
        <f t="shared" si="48"/>
        <v>149</v>
      </c>
      <c r="G538" t="s">
        <v>20</v>
      </c>
      <c r="H538">
        <v>140</v>
      </c>
      <c r="I538">
        <f t="shared" si="53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49"/>
        <v>40414.208333333336</v>
      </c>
      <c r="O538" s="8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16">
        <f t="shared" si="48"/>
        <v>117</v>
      </c>
      <c r="G539" t="s">
        <v>20</v>
      </c>
      <c r="H539">
        <v>1052</v>
      </c>
      <c r="I539">
        <f t="shared" si="53"/>
        <v>94.04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49"/>
        <v>43342.208333333328</v>
      </c>
      <c r="O539" s="8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16">
        <f t="shared" si="48"/>
        <v>37</v>
      </c>
      <c r="G540" t="s">
        <v>14</v>
      </c>
      <c r="H540">
        <v>1296</v>
      </c>
      <c r="I540">
        <f t="shared" si="53"/>
        <v>44.01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49"/>
        <v>41539.208333333336</v>
      </c>
      <c r="O540" s="8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16">
        <f t="shared" si="48"/>
        <v>72</v>
      </c>
      <c r="G541" t="s">
        <v>14</v>
      </c>
      <c r="H541">
        <v>77</v>
      </c>
      <c r="I541">
        <f t="shared" si="53"/>
        <v>92.47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49"/>
        <v>43647.208333333328</v>
      </c>
      <c r="O541" s="8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16">
        <f t="shared" si="48"/>
        <v>265</v>
      </c>
      <c r="G542" t="s">
        <v>20</v>
      </c>
      <c r="H542">
        <v>247</v>
      </c>
      <c r="I542">
        <f t="shared" si="53"/>
        <v>57.07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49"/>
        <v>43225.208333333328</v>
      </c>
      <c r="O542" s="8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16">
        <f t="shared" si="48"/>
        <v>24</v>
      </c>
      <c r="G543" t="s">
        <v>14</v>
      </c>
      <c r="H543">
        <v>395</v>
      </c>
      <c r="I543">
        <f t="shared" si="53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49"/>
        <v>42165.208333333328</v>
      </c>
      <c r="O543" s="8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16">
        <f t="shared" si="48"/>
        <v>2</v>
      </c>
      <c r="G544" t="s">
        <v>14</v>
      </c>
      <c r="H544">
        <v>49</v>
      </c>
      <c r="I544">
        <f t="shared" si="53"/>
        <v>39.39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49"/>
        <v>42391.25</v>
      </c>
      <c r="O544" s="8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16">
        <f t="shared" si="48"/>
        <v>16</v>
      </c>
      <c r="G545" t="s">
        <v>14</v>
      </c>
      <c r="H545">
        <v>180</v>
      </c>
      <c r="I545">
        <f t="shared" si="53"/>
        <v>77.02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49"/>
        <v>41528.208333333336</v>
      </c>
      <c r="O545" s="8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16">
        <f t="shared" si="48"/>
        <v>276</v>
      </c>
      <c r="G546" t="s">
        <v>20</v>
      </c>
      <c r="H546">
        <v>84</v>
      </c>
      <c r="I546">
        <f t="shared" si="53"/>
        <v>92.17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49"/>
        <v>42377.25</v>
      </c>
      <c r="O546" s="8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16">
        <f t="shared" si="48"/>
        <v>88</v>
      </c>
      <c r="G547" t="s">
        <v>14</v>
      </c>
      <c r="H547">
        <v>2690</v>
      </c>
      <c r="I547">
        <f t="shared" si="53"/>
        <v>61.01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49"/>
        <v>43824.25</v>
      </c>
      <c r="O547" s="8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16">
        <f t="shared" si="48"/>
        <v>163</v>
      </c>
      <c r="G548" t="s">
        <v>20</v>
      </c>
      <c r="H548">
        <v>88</v>
      </c>
      <c r="I548">
        <f t="shared" si="53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49"/>
        <v>43360.208333333328</v>
      </c>
      <c r="O548" s="8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16">
        <f t="shared" si="48"/>
        <v>969</v>
      </c>
      <c r="G549" t="s">
        <v>20</v>
      </c>
      <c r="H549">
        <v>156</v>
      </c>
      <c r="I549">
        <f t="shared" si="53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49"/>
        <v>42029.25</v>
      </c>
      <c r="O549" s="8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16">
        <f t="shared" si="48"/>
        <v>270</v>
      </c>
      <c r="G550" t="s">
        <v>20</v>
      </c>
      <c r="H550">
        <v>2985</v>
      </c>
      <c r="I550">
        <f t="shared" si="53"/>
        <v>59.99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49"/>
        <v>42461.208333333328</v>
      </c>
      <c r="O550" s="8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16">
        <f t="shared" si="48"/>
        <v>284</v>
      </c>
      <c r="G551" t="s">
        <v>20</v>
      </c>
      <c r="H551">
        <v>762</v>
      </c>
      <c r="I551">
        <f t="shared" si="53"/>
        <v>110.03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49"/>
        <v>41422.208333333336</v>
      </c>
      <c r="O551" s="8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idden="1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48"/>
        <v>4</v>
      </c>
      <c r="G552" t="s">
        <v>74</v>
      </c>
      <c r="H552">
        <v>1</v>
      </c>
      <c r="I552">
        <f t="shared" si="53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49"/>
        <v>40968.25</v>
      </c>
      <c r="O552" s="8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16">
        <f t="shared" si="48"/>
        <v>58</v>
      </c>
      <c r="G553" t="s">
        <v>14</v>
      </c>
      <c r="H553">
        <v>2779</v>
      </c>
      <c r="I553">
        <f t="shared" si="53"/>
        <v>38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49"/>
        <v>41993.25</v>
      </c>
      <c r="O553" s="8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16">
        <f t="shared" si="48"/>
        <v>98</v>
      </c>
      <c r="G554" t="s">
        <v>14</v>
      </c>
      <c r="H554">
        <v>92</v>
      </c>
      <c r="I554">
        <f t="shared" si="53"/>
        <v>96.37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49"/>
        <v>42700.25</v>
      </c>
      <c r="O554" s="8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16">
        <f t="shared" si="48"/>
        <v>43</v>
      </c>
      <c r="G555" t="s">
        <v>14</v>
      </c>
      <c r="H555">
        <v>1028</v>
      </c>
      <c r="I555">
        <f t="shared" si="53"/>
        <v>72.98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49"/>
        <v>40545.25</v>
      </c>
      <c r="O555" s="8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16">
        <f t="shared" si="48"/>
        <v>151</v>
      </c>
      <c r="G556" t="s">
        <v>20</v>
      </c>
      <c r="H556">
        <v>554</v>
      </c>
      <c r="I556">
        <f t="shared" si="53"/>
        <v>26.01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49"/>
        <v>42723.25</v>
      </c>
      <c r="O556" s="8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16">
        <f t="shared" si="48"/>
        <v>223</v>
      </c>
      <c r="G557" t="s">
        <v>20</v>
      </c>
      <c r="H557">
        <v>135</v>
      </c>
      <c r="I557">
        <f t="shared" si="53"/>
        <v>104.36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49"/>
        <v>41731.208333333336</v>
      </c>
      <c r="O557" s="8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16">
        <f t="shared" si="48"/>
        <v>239</v>
      </c>
      <c r="G558" t="s">
        <v>20</v>
      </c>
      <c r="H558">
        <v>122</v>
      </c>
      <c r="I558">
        <f t="shared" si="53"/>
        <v>102.19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49"/>
        <v>40792.208333333336</v>
      </c>
      <c r="O558" s="8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16">
        <f t="shared" si="48"/>
        <v>199</v>
      </c>
      <c r="G559" t="s">
        <v>20</v>
      </c>
      <c r="H559">
        <v>221</v>
      </c>
      <c r="I559">
        <f t="shared" si="53"/>
        <v>54.12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49"/>
        <v>42279.208333333328</v>
      </c>
      <c r="O559" s="8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16">
        <f t="shared" si="48"/>
        <v>137</v>
      </c>
      <c r="G560" t="s">
        <v>20</v>
      </c>
      <c r="H560">
        <v>126</v>
      </c>
      <c r="I560">
        <f t="shared" si="53"/>
        <v>63.22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49"/>
        <v>42424.25</v>
      </c>
      <c r="O560" s="8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16">
        <f t="shared" si="48"/>
        <v>100</v>
      </c>
      <c r="G561" t="s">
        <v>20</v>
      </c>
      <c r="H561">
        <v>1022</v>
      </c>
      <c r="I561">
        <f t="shared" si="53"/>
        <v>104.03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49"/>
        <v>42584.208333333328</v>
      </c>
      <c r="O561" s="8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16">
        <f t="shared" si="48"/>
        <v>794</v>
      </c>
      <c r="G562" t="s">
        <v>20</v>
      </c>
      <c r="H562">
        <v>3177</v>
      </c>
      <c r="I562">
        <f t="shared" si="53"/>
        <v>49.99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49"/>
        <v>40865.25</v>
      </c>
      <c r="O562" s="8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16">
        <f t="shared" si="48"/>
        <v>369</v>
      </c>
      <c r="G563" t="s">
        <v>20</v>
      </c>
      <c r="H563">
        <v>198</v>
      </c>
      <c r="I563">
        <f t="shared" si="53"/>
        <v>56.02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49"/>
        <v>40833.208333333336</v>
      </c>
      <c r="O563" s="8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16">
        <f t="shared" si="48"/>
        <v>12</v>
      </c>
      <c r="G564" t="s">
        <v>14</v>
      </c>
      <c r="H564">
        <v>26</v>
      </c>
      <c r="I564">
        <f t="shared" si="53"/>
        <v>48.81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49"/>
        <v>43536.208333333328</v>
      </c>
      <c r="O564" s="8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16">
        <f t="shared" si="48"/>
        <v>138</v>
      </c>
      <c r="G565" t="s">
        <v>20</v>
      </c>
      <c r="H565">
        <v>85</v>
      </c>
      <c r="I565">
        <f t="shared" si="53"/>
        <v>60.08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49"/>
        <v>43417.25</v>
      </c>
      <c r="O565" s="8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16">
        <f t="shared" si="48"/>
        <v>83</v>
      </c>
      <c r="G566" t="s">
        <v>14</v>
      </c>
      <c r="H566">
        <v>1790</v>
      </c>
      <c r="I566">
        <f t="shared" si="53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49"/>
        <v>42078.208333333328</v>
      </c>
      <c r="O566" s="8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16">
        <f t="shared" si="48"/>
        <v>204</v>
      </c>
      <c r="G567" t="s">
        <v>20</v>
      </c>
      <c r="H567">
        <v>3596</v>
      </c>
      <c r="I567">
        <f t="shared" si="53"/>
        <v>53.99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49"/>
        <v>40862.25</v>
      </c>
      <c r="O567" s="8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16">
        <f t="shared" si="48"/>
        <v>44</v>
      </c>
      <c r="G568" t="s">
        <v>14</v>
      </c>
      <c r="H568">
        <v>37</v>
      </c>
      <c r="I568">
        <f t="shared" si="53"/>
        <v>111.46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49"/>
        <v>42424.25</v>
      </c>
      <c r="O568" s="8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16">
        <f t="shared" si="48"/>
        <v>218</v>
      </c>
      <c r="G569" t="s">
        <v>20</v>
      </c>
      <c r="H569">
        <v>244</v>
      </c>
      <c r="I569">
        <f t="shared" si="53"/>
        <v>60.92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49"/>
        <v>41830.208333333336</v>
      </c>
      <c r="O569" s="8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16">
        <f t="shared" si="48"/>
        <v>186</v>
      </c>
      <c r="G570" t="s">
        <v>20</v>
      </c>
      <c r="H570">
        <v>5180</v>
      </c>
      <c r="I570">
        <f t="shared" si="53"/>
        <v>26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49"/>
        <v>40374.208333333336</v>
      </c>
      <c r="O570" s="8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16">
        <f t="shared" si="48"/>
        <v>237</v>
      </c>
      <c r="G571" t="s">
        <v>20</v>
      </c>
      <c r="H571">
        <v>589</v>
      </c>
      <c r="I571">
        <f t="shared" si="53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49"/>
        <v>40554.25</v>
      </c>
      <c r="O571" s="8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16">
        <f t="shared" si="48"/>
        <v>305</v>
      </c>
      <c r="G572" t="s">
        <v>20</v>
      </c>
      <c r="H572">
        <v>2725</v>
      </c>
      <c r="I572">
        <f t="shared" si="53"/>
        <v>35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49"/>
        <v>41993.25</v>
      </c>
      <c r="O572" s="8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16">
        <f t="shared" si="48"/>
        <v>94</v>
      </c>
      <c r="G573" t="s">
        <v>14</v>
      </c>
      <c r="H573">
        <v>35</v>
      </c>
      <c r="I573">
        <f t="shared" si="53"/>
        <v>94.14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49"/>
        <v>42174.208333333328</v>
      </c>
      <c r="O573" s="8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hidden="1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48"/>
        <v>54</v>
      </c>
      <c r="G574" t="s">
        <v>74</v>
      </c>
      <c r="H574">
        <v>94</v>
      </c>
      <c r="I574">
        <f t="shared" si="53"/>
        <v>52.09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49"/>
        <v>42275.208333333328</v>
      </c>
      <c r="O574" s="8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16">
        <f t="shared" si="48"/>
        <v>111</v>
      </c>
      <c r="G575" t="s">
        <v>20</v>
      </c>
      <c r="H575">
        <v>300</v>
      </c>
      <c r="I575">
        <f t="shared" si="53"/>
        <v>24.99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49"/>
        <v>41761.208333333336</v>
      </c>
      <c r="O575" s="8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16">
        <f t="shared" si="48"/>
        <v>369</v>
      </c>
      <c r="G576" t="s">
        <v>20</v>
      </c>
      <c r="H576">
        <v>144</v>
      </c>
      <c r="I576">
        <f t="shared" si="53"/>
        <v>69.22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49"/>
        <v>43806.25</v>
      </c>
      <c r="O576" s="8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16">
        <f t="shared" si="48"/>
        <v>62</v>
      </c>
      <c r="G577" t="s">
        <v>14</v>
      </c>
      <c r="H577">
        <v>558</v>
      </c>
      <c r="I577">
        <f t="shared" si="53"/>
        <v>93.94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49"/>
        <v>41779.208333333336</v>
      </c>
      <c r="O577" s="8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16">
        <f t="shared" si="48"/>
        <v>64</v>
      </c>
      <c r="G578" t="s">
        <v>14</v>
      </c>
      <c r="H578">
        <v>64</v>
      </c>
      <c r="I578">
        <f t="shared" si="53"/>
        <v>98.41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49"/>
        <v>43040.208333333328</v>
      </c>
      <c r="O578" s="8">
        <f t="shared" si="50"/>
        <v>43057.25</v>
      </c>
      <c r="P578" t="b">
        <v>0</v>
      </c>
      <c r="Q578" t="b">
        <v>0</v>
      </c>
      <c r="R578" t="s">
        <v>33</v>
      </c>
      <c r="S578" t="str">
        <f t="shared" si="51"/>
        <v>theater</v>
      </c>
      <c r="T578" t="str">
        <f t="shared" si="52"/>
        <v>plays</v>
      </c>
    </row>
    <row r="579" spans="1:20" hidden="1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54">_xlfn.FLOOR.MATH(((E579/D579)*100))</f>
        <v>18</v>
      </c>
      <c r="G579" t="s">
        <v>74</v>
      </c>
      <c r="H579">
        <v>37</v>
      </c>
      <c r="I579">
        <f t="shared" si="53"/>
        <v>41.78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55">(((L579/60)/60/24)+DATE(1970,1,1))</f>
        <v>40613.25</v>
      </c>
      <c r="O579" s="8">
        <f t="shared" ref="O579:O642" si="56">(((M579/60)/60/24)+DATE(1970,1,1))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7">LEFT(R579,SEARCH("/",R579)-1)</f>
        <v>music</v>
      </c>
      <c r="T579" t="str">
        <f t="shared" ref="T579:T642" si="58">RIGHT(R579,LEN(R579)-SEARCH("/",R579))</f>
        <v>jazz</v>
      </c>
    </row>
    <row r="580" spans="1:20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16">
        <f t="shared" si="54"/>
        <v>16</v>
      </c>
      <c r="G580" t="s">
        <v>14</v>
      </c>
      <c r="H580">
        <v>245</v>
      </c>
      <c r="I580">
        <f t="shared" ref="I580:I643" si="59">ROUND(IF(E580=0,0,E580/H580),2)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55"/>
        <v>40878.25</v>
      </c>
      <c r="O580" s="8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16">
        <f t="shared" si="54"/>
        <v>101</v>
      </c>
      <c r="G581" t="s">
        <v>20</v>
      </c>
      <c r="H581">
        <v>87</v>
      </c>
      <c r="I581">
        <f t="shared" si="59"/>
        <v>72.06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5"/>
        <v>40762.208333333336</v>
      </c>
      <c r="O581" s="8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16">
        <f t="shared" si="54"/>
        <v>341</v>
      </c>
      <c r="G582" t="s">
        <v>20</v>
      </c>
      <c r="H582">
        <v>3116</v>
      </c>
      <c r="I582">
        <f t="shared" si="59"/>
        <v>48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5"/>
        <v>41696.25</v>
      </c>
      <c r="O582" s="8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16">
        <f t="shared" si="54"/>
        <v>64</v>
      </c>
      <c r="G583" t="s">
        <v>14</v>
      </c>
      <c r="H583">
        <v>71</v>
      </c>
      <c r="I583">
        <f t="shared" si="59"/>
        <v>54.1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5"/>
        <v>40662.208333333336</v>
      </c>
      <c r="O583" s="8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16">
        <f t="shared" si="54"/>
        <v>52</v>
      </c>
      <c r="G584" t="s">
        <v>14</v>
      </c>
      <c r="H584">
        <v>42</v>
      </c>
      <c r="I584">
        <f t="shared" si="59"/>
        <v>107.88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5"/>
        <v>42165.208333333328</v>
      </c>
      <c r="O584" s="8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16">
        <f t="shared" si="54"/>
        <v>322</v>
      </c>
      <c r="G585" t="s">
        <v>20</v>
      </c>
      <c r="H585">
        <v>909</v>
      </c>
      <c r="I585">
        <f t="shared" si="59"/>
        <v>67.03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5"/>
        <v>40959.25</v>
      </c>
      <c r="O585" s="8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16">
        <f t="shared" si="54"/>
        <v>119</v>
      </c>
      <c r="G586" t="s">
        <v>20</v>
      </c>
      <c r="H586">
        <v>1613</v>
      </c>
      <c r="I586">
        <f t="shared" si="5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5"/>
        <v>41024.208333333336</v>
      </c>
      <c r="O586" s="8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16">
        <f t="shared" si="54"/>
        <v>146</v>
      </c>
      <c r="G587" t="s">
        <v>20</v>
      </c>
      <c r="H587">
        <v>136</v>
      </c>
      <c r="I587">
        <f t="shared" si="59"/>
        <v>96.07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5"/>
        <v>40255.208333333336</v>
      </c>
      <c r="O587" s="8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16">
        <f t="shared" si="54"/>
        <v>950</v>
      </c>
      <c r="G588" t="s">
        <v>20</v>
      </c>
      <c r="H588">
        <v>130</v>
      </c>
      <c r="I588">
        <f t="shared" si="59"/>
        <v>51.18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5"/>
        <v>40499.25</v>
      </c>
      <c r="O588" s="8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16">
        <f t="shared" si="54"/>
        <v>72</v>
      </c>
      <c r="G589" t="s">
        <v>14</v>
      </c>
      <c r="H589">
        <v>156</v>
      </c>
      <c r="I589">
        <f t="shared" si="59"/>
        <v>43.92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5"/>
        <v>43484.25</v>
      </c>
      <c r="O589" s="8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16">
        <f t="shared" si="54"/>
        <v>79</v>
      </c>
      <c r="G590" t="s">
        <v>14</v>
      </c>
      <c r="H590">
        <v>1368</v>
      </c>
      <c r="I590">
        <f t="shared" si="59"/>
        <v>91.02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5"/>
        <v>40262.208333333336</v>
      </c>
      <c r="O590" s="8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16">
        <f t="shared" si="54"/>
        <v>64</v>
      </c>
      <c r="G591" t="s">
        <v>14</v>
      </c>
      <c r="H591">
        <v>102</v>
      </c>
      <c r="I591">
        <f t="shared" si="59"/>
        <v>50.13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5"/>
        <v>42190.208333333328</v>
      </c>
      <c r="O591" s="8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16">
        <f t="shared" si="54"/>
        <v>82</v>
      </c>
      <c r="G592" t="s">
        <v>14</v>
      </c>
      <c r="H592">
        <v>86</v>
      </c>
      <c r="I592">
        <f t="shared" si="59"/>
        <v>67.72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5"/>
        <v>41994.25</v>
      </c>
      <c r="O592" s="8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16">
        <f t="shared" si="54"/>
        <v>1037</v>
      </c>
      <c r="G593" t="s">
        <v>20</v>
      </c>
      <c r="H593">
        <v>102</v>
      </c>
      <c r="I593">
        <f t="shared" si="59"/>
        <v>61.04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5"/>
        <v>40373.208333333336</v>
      </c>
      <c r="O593" s="8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16">
        <f t="shared" si="54"/>
        <v>12</v>
      </c>
      <c r="G594" t="s">
        <v>14</v>
      </c>
      <c r="H594">
        <v>253</v>
      </c>
      <c r="I594">
        <f t="shared" si="5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5"/>
        <v>41789.208333333336</v>
      </c>
      <c r="O594" s="8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16">
        <f t="shared" si="54"/>
        <v>154</v>
      </c>
      <c r="G595" t="s">
        <v>20</v>
      </c>
      <c r="H595">
        <v>4006</v>
      </c>
      <c r="I595">
        <f t="shared" si="59"/>
        <v>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5"/>
        <v>41724.208333333336</v>
      </c>
      <c r="O595" s="8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16">
        <f t="shared" si="54"/>
        <v>7</v>
      </c>
      <c r="G596" t="s">
        <v>14</v>
      </c>
      <c r="H596">
        <v>157</v>
      </c>
      <c r="I596">
        <f t="shared" si="59"/>
        <v>71.13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5"/>
        <v>42548.208333333328</v>
      </c>
      <c r="O596" s="8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16">
        <f t="shared" si="54"/>
        <v>208</v>
      </c>
      <c r="G597" t="s">
        <v>20</v>
      </c>
      <c r="H597">
        <v>1629</v>
      </c>
      <c r="I597">
        <f t="shared" si="59"/>
        <v>89.99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5"/>
        <v>40253.208333333336</v>
      </c>
      <c r="O597" s="8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16">
        <f t="shared" si="54"/>
        <v>99</v>
      </c>
      <c r="G598" t="s">
        <v>14</v>
      </c>
      <c r="H598">
        <v>183</v>
      </c>
      <c r="I598">
        <f t="shared" si="59"/>
        <v>43.03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5"/>
        <v>42434.25</v>
      </c>
      <c r="O598" s="8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16">
        <f t="shared" si="54"/>
        <v>201</v>
      </c>
      <c r="G599" t="s">
        <v>20</v>
      </c>
      <c r="H599">
        <v>2188</v>
      </c>
      <c r="I599">
        <f t="shared" si="59"/>
        <v>68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5"/>
        <v>43786.25</v>
      </c>
      <c r="O599" s="8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16">
        <f t="shared" si="54"/>
        <v>162</v>
      </c>
      <c r="G600" t="s">
        <v>20</v>
      </c>
      <c r="H600">
        <v>2409</v>
      </c>
      <c r="I600">
        <f t="shared" si="59"/>
        <v>73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5"/>
        <v>40344.208333333336</v>
      </c>
      <c r="O600" s="8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16">
        <f t="shared" si="54"/>
        <v>3</v>
      </c>
      <c r="G601" t="s">
        <v>14</v>
      </c>
      <c r="H601">
        <v>82</v>
      </c>
      <c r="I601">
        <f t="shared" si="59"/>
        <v>62.34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5"/>
        <v>42047.25</v>
      </c>
      <c r="O601" s="8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16">
        <f t="shared" si="54"/>
        <v>5</v>
      </c>
      <c r="G602" t="s">
        <v>14</v>
      </c>
      <c r="H602">
        <v>1</v>
      </c>
      <c r="I602">
        <f t="shared" si="59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5"/>
        <v>41485.208333333336</v>
      </c>
      <c r="O602" s="8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16">
        <f t="shared" si="54"/>
        <v>206</v>
      </c>
      <c r="G603" t="s">
        <v>20</v>
      </c>
      <c r="H603">
        <v>194</v>
      </c>
      <c r="I603">
        <f t="shared" si="5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5"/>
        <v>41789.208333333336</v>
      </c>
      <c r="O603" s="8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16">
        <f t="shared" si="54"/>
        <v>128</v>
      </c>
      <c r="G604" t="s">
        <v>20</v>
      </c>
      <c r="H604">
        <v>1140</v>
      </c>
      <c r="I604">
        <f t="shared" si="59"/>
        <v>79.98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5"/>
        <v>42160.208333333328</v>
      </c>
      <c r="O604" s="8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16">
        <f t="shared" si="54"/>
        <v>119</v>
      </c>
      <c r="G605" t="s">
        <v>20</v>
      </c>
      <c r="H605">
        <v>102</v>
      </c>
      <c r="I605">
        <f t="shared" si="59"/>
        <v>62.18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5"/>
        <v>43573.208333333328</v>
      </c>
      <c r="O605" s="8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16">
        <f t="shared" si="54"/>
        <v>170</v>
      </c>
      <c r="G606" t="s">
        <v>20</v>
      </c>
      <c r="H606">
        <v>2857</v>
      </c>
      <c r="I606">
        <f t="shared" si="59"/>
        <v>53.01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5"/>
        <v>40565.25</v>
      </c>
      <c r="O606" s="8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16">
        <f t="shared" si="54"/>
        <v>187</v>
      </c>
      <c r="G607" t="s">
        <v>20</v>
      </c>
      <c r="H607">
        <v>107</v>
      </c>
      <c r="I607">
        <f t="shared" si="59"/>
        <v>57.74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5"/>
        <v>42280.208333333328</v>
      </c>
      <c r="O607" s="8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16">
        <f t="shared" si="54"/>
        <v>188</v>
      </c>
      <c r="G608" t="s">
        <v>20</v>
      </c>
      <c r="H608">
        <v>160</v>
      </c>
      <c r="I608">
        <f t="shared" si="59"/>
        <v>40.03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5"/>
        <v>42436.25</v>
      </c>
      <c r="O608" s="8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16">
        <f t="shared" si="54"/>
        <v>131</v>
      </c>
      <c r="G609" t="s">
        <v>20</v>
      </c>
      <c r="H609">
        <v>2230</v>
      </c>
      <c r="I609">
        <f t="shared" si="59"/>
        <v>81.02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5"/>
        <v>41721.208333333336</v>
      </c>
      <c r="O609" s="8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16">
        <f t="shared" si="54"/>
        <v>283</v>
      </c>
      <c r="G610" t="s">
        <v>20</v>
      </c>
      <c r="H610">
        <v>316</v>
      </c>
      <c r="I610">
        <f t="shared" si="5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5"/>
        <v>43530.25</v>
      </c>
      <c r="O610" s="8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16">
        <f t="shared" si="54"/>
        <v>120</v>
      </c>
      <c r="G611" t="s">
        <v>20</v>
      </c>
      <c r="H611">
        <v>117</v>
      </c>
      <c r="I611">
        <f t="shared" si="59"/>
        <v>102.92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5"/>
        <v>43481.25</v>
      </c>
      <c r="O611" s="8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16">
        <f t="shared" si="54"/>
        <v>419</v>
      </c>
      <c r="G612" t="s">
        <v>20</v>
      </c>
      <c r="H612">
        <v>6406</v>
      </c>
      <c r="I612">
        <f t="shared" si="59"/>
        <v>28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5"/>
        <v>41259.25</v>
      </c>
      <c r="O612" s="8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hidden="1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54"/>
        <v>13</v>
      </c>
      <c r="G613" t="s">
        <v>74</v>
      </c>
      <c r="H613">
        <v>15</v>
      </c>
      <c r="I613">
        <f t="shared" si="59"/>
        <v>75.73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5"/>
        <v>41480.208333333336</v>
      </c>
      <c r="O613" s="8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16">
        <f t="shared" si="54"/>
        <v>139</v>
      </c>
      <c r="G614" t="s">
        <v>20</v>
      </c>
      <c r="H614">
        <v>192</v>
      </c>
      <c r="I614">
        <f t="shared" si="59"/>
        <v>45.03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5"/>
        <v>40474.208333333336</v>
      </c>
      <c r="O614" s="8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16">
        <f t="shared" si="54"/>
        <v>174</v>
      </c>
      <c r="G615" t="s">
        <v>20</v>
      </c>
      <c r="H615">
        <v>26</v>
      </c>
      <c r="I615">
        <f t="shared" si="59"/>
        <v>73.62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5"/>
        <v>42973.208333333328</v>
      </c>
      <c r="O615" s="8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16">
        <f t="shared" si="54"/>
        <v>155</v>
      </c>
      <c r="G616" t="s">
        <v>20</v>
      </c>
      <c r="H616">
        <v>723</v>
      </c>
      <c r="I616">
        <f t="shared" si="59"/>
        <v>56.99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5"/>
        <v>42746.25</v>
      </c>
      <c r="O616" s="8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16">
        <f t="shared" si="54"/>
        <v>170</v>
      </c>
      <c r="G617" t="s">
        <v>20</v>
      </c>
      <c r="H617">
        <v>170</v>
      </c>
      <c r="I617">
        <f t="shared" si="59"/>
        <v>85.22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5"/>
        <v>42489.208333333328</v>
      </c>
      <c r="O617" s="8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16">
        <f t="shared" si="54"/>
        <v>189</v>
      </c>
      <c r="G618" t="s">
        <v>20</v>
      </c>
      <c r="H618">
        <v>238</v>
      </c>
      <c r="I618">
        <f t="shared" si="59"/>
        <v>50.96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5"/>
        <v>41537.208333333336</v>
      </c>
      <c r="O618" s="8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16">
        <f t="shared" si="54"/>
        <v>249</v>
      </c>
      <c r="G619" t="s">
        <v>20</v>
      </c>
      <c r="H619">
        <v>55</v>
      </c>
      <c r="I619">
        <f t="shared" si="59"/>
        <v>63.56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5"/>
        <v>41794.208333333336</v>
      </c>
      <c r="O619" s="8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16">
        <f t="shared" si="54"/>
        <v>48</v>
      </c>
      <c r="G620" t="s">
        <v>14</v>
      </c>
      <c r="H620">
        <v>1198</v>
      </c>
      <c r="I620">
        <f t="shared" si="59"/>
        <v>81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5"/>
        <v>41396.208333333336</v>
      </c>
      <c r="O620" s="8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16">
        <f t="shared" si="54"/>
        <v>28</v>
      </c>
      <c r="G621" t="s">
        <v>14</v>
      </c>
      <c r="H621">
        <v>648</v>
      </c>
      <c r="I621">
        <f t="shared" si="59"/>
        <v>86.04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5"/>
        <v>40669.208333333336</v>
      </c>
      <c r="O621" s="8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16">
        <f t="shared" si="54"/>
        <v>268</v>
      </c>
      <c r="G622" t="s">
        <v>20</v>
      </c>
      <c r="H622">
        <v>128</v>
      </c>
      <c r="I622">
        <f t="shared" si="59"/>
        <v>90.04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5"/>
        <v>42559.208333333328</v>
      </c>
      <c r="O622" s="8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16">
        <f t="shared" si="54"/>
        <v>619</v>
      </c>
      <c r="G623" t="s">
        <v>20</v>
      </c>
      <c r="H623">
        <v>2144</v>
      </c>
      <c r="I623">
        <f t="shared" si="5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5"/>
        <v>42626.208333333328</v>
      </c>
      <c r="O623" s="8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16">
        <f t="shared" si="54"/>
        <v>3</v>
      </c>
      <c r="G624" t="s">
        <v>14</v>
      </c>
      <c r="H624">
        <v>64</v>
      </c>
      <c r="I624">
        <f t="shared" si="59"/>
        <v>92.44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5"/>
        <v>43205.208333333328</v>
      </c>
      <c r="O624" s="8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16">
        <f t="shared" si="54"/>
        <v>159</v>
      </c>
      <c r="G625" t="s">
        <v>20</v>
      </c>
      <c r="H625">
        <v>2693</v>
      </c>
      <c r="I625">
        <f t="shared" si="59"/>
        <v>56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5"/>
        <v>42201.208333333328</v>
      </c>
      <c r="O625" s="8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16">
        <f t="shared" si="54"/>
        <v>279</v>
      </c>
      <c r="G626" t="s">
        <v>20</v>
      </c>
      <c r="H626">
        <v>432</v>
      </c>
      <c r="I626">
        <f t="shared" si="5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5"/>
        <v>42029.25</v>
      </c>
      <c r="O626" s="8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16">
        <f t="shared" si="54"/>
        <v>77</v>
      </c>
      <c r="G627" t="s">
        <v>14</v>
      </c>
      <c r="H627">
        <v>62</v>
      </c>
      <c r="I627">
        <f t="shared" si="59"/>
        <v>93.6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5"/>
        <v>43857.25</v>
      </c>
      <c r="O627" s="8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16">
        <f t="shared" si="54"/>
        <v>206</v>
      </c>
      <c r="G628" t="s">
        <v>20</v>
      </c>
      <c r="H628">
        <v>189</v>
      </c>
      <c r="I628">
        <f t="shared" si="59"/>
        <v>69.87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5"/>
        <v>40449.208333333336</v>
      </c>
      <c r="O628" s="8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16">
        <f t="shared" si="54"/>
        <v>694</v>
      </c>
      <c r="G629" t="s">
        <v>20</v>
      </c>
      <c r="H629">
        <v>154</v>
      </c>
      <c r="I629">
        <f t="shared" si="59"/>
        <v>72.13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5"/>
        <v>40345.208333333336</v>
      </c>
      <c r="O629" s="8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16">
        <f t="shared" si="54"/>
        <v>151</v>
      </c>
      <c r="G630" t="s">
        <v>20</v>
      </c>
      <c r="H630">
        <v>96</v>
      </c>
      <c r="I630">
        <f t="shared" si="59"/>
        <v>30.04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5"/>
        <v>40455.208333333336</v>
      </c>
      <c r="O630" s="8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16">
        <f t="shared" si="54"/>
        <v>64</v>
      </c>
      <c r="G631" t="s">
        <v>14</v>
      </c>
      <c r="H631">
        <v>750</v>
      </c>
      <c r="I631">
        <f t="shared" si="59"/>
        <v>73.97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5"/>
        <v>42557.208333333328</v>
      </c>
      <c r="O631" s="8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hidden="1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54"/>
        <v>62</v>
      </c>
      <c r="G632" t="s">
        <v>74</v>
      </c>
      <c r="H632">
        <v>87</v>
      </c>
      <c r="I632">
        <f t="shared" si="59"/>
        <v>68.66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5"/>
        <v>43586.208333333328</v>
      </c>
      <c r="O632" s="8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16">
        <f t="shared" si="54"/>
        <v>310</v>
      </c>
      <c r="G633" t="s">
        <v>20</v>
      </c>
      <c r="H633">
        <v>3063</v>
      </c>
      <c r="I633">
        <f t="shared" si="59"/>
        <v>59.99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5"/>
        <v>43550.208333333328</v>
      </c>
      <c r="O633" s="8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hidden="1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54"/>
        <v>42</v>
      </c>
      <c r="G634" t="s">
        <v>47</v>
      </c>
      <c r="H634">
        <v>278</v>
      </c>
      <c r="I634">
        <f t="shared" si="59"/>
        <v>111.16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5"/>
        <v>41945.208333333336</v>
      </c>
      <c r="O634" s="8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16">
        <f t="shared" si="54"/>
        <v>83</v>
      </c>
      <c r="G635" t="s">
        <v>14</v>
      </c>
      <c r="H635">
        <v>105</v>
      </c>
      <c r="I635">
        <f t="shared" si="59"/>
        <v>53.04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5"/>
        <v>42315.25</v>
      </c>
      <c r="O635" s="8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hidden="1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54"/>
        <v>78</v>
      </c>
      <c r="G636" t="s">
        <v>74</v>
      </c>
      <c r="H636">
        <v>1658</v>
      </c>
      <c r="I636">
        <f t="shared" si="59"/>
        <v>55.99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5"/>
        <v>42819.208333333328</v>
      </c>
      <c r="O636" s="8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16">
        <f t="shared" si="54"/>
        <v>114</v>
      </c>
      <c r="G637" t="s">
        <v>20</v>
      </c>
      <c r="H637">
        <v>2266</v>
      </c>
      <c r="I637">
        <f t="shared" si="5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5"/>
        <v>41314.25</v>
      </c>
      <c r="O637" s="8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16">
        <f t="shared" si="54"/>
        <v>64</v>
      </c>
      <c r="G638" t="s">
        <v>14</v>
      </c>
      <c r="H638">
        <v>2604</v>
      </c>
      <c r="I638">
        <f t="shared" si="59"/>
        <v>49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5"/>
        <v>40926.25</v>
      </c>
      <c r="O638" s="8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16">
        <f t="shared" si="54"/>
        <v>79</v>
      </c>
      <c r="G639" t="s">
        <v>14</v>
      </c>
      <c r="H639">
        <v>65</v>
      </c>
      <c r="I639">
        <f t="shared" si="59"/>
        <v>103.85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5"/>
        <v>42688.25</v>
      </c>
      <c r="O639" s="8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16">
        <f t="shared" si="54"/>
        <v>11</v>
      </c>
      <c r="G640" t="s">
        <v>14</v>
      </c>
      <c r="H640">
        <v>94</v>
      </c>
      <c r="I640">
        <f t="shared" si="59"/>
        <v>99.13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5"/>
        <v>40386.208333333336</v>
      </c>
      <c r="O640" s="8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hidden="1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54"/>
        <v>56</v>
      </c>
      <c r="G641" t="s">
        <v>47</v>
      </c>
      <c r="H641">
        <v>45</v>
      </c>
      <c r="I641">
        <f t="shared" si="59"/>
        <v>107.38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5"/>
        <v>43309.208333333328</v>
      </c>
      <c r="O641" s="8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16">
        <f t="shared" si="54"/>
        <v>16</v>
      </c>
      <c r="G642" t="s">
        <v>14</v>
      </c>
      <c r="H642">
        <v>257</v>
      </c>
      <c r="I642">
        <f t="shared" si="59"/>
        <v>76.92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5"/>
        <v>42387.25</v>
      </c>
      <c r="O642" s="8">
        <f t="shared" si="56"/>
        <v>42390.25</v>
      </c>
      <c r="P642" t="b">
        <v>0</v>
      </c>
      <c r="Q642" t="b">
        <v>0</v>
      </c>
      <c r="R642" t="s">
        <v>33</v>
      </c>
      <c r="S642" t="str">
        <f t="shared" si="57"/>
        <v>theater</v>
      </c>
      <c r="T642" t="str">
        <f t="shared" si="58"/>
        <v>plays</v>
      </c>
    </row>
    <row r="643" spans="1:20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16">
        <f t="shared" ref="F643:F706" si="60">_xlfn.FLOOR.MATH(((E643/D643)*100))</f>
        <v>119</v>
      </c>
      <c r="G643" t="s">
        <v>20</v>
      </c>
      <c r="H643">
        <v>194</v>
      </c>
      <c r="I643">
        <f t="shared" si="59"/>
        <v>58.13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61">(((L643/60)/60/24)+DATE(1970,1,1))</f>
        <v>42786.25</v>
      </c>
      <c r="O643" s="8">
        <f t="shared" ref="O643:O706" si="62">(((M643/60)/60/24)+DATE(1970,1,1))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3">LEFT(R643,SEARCH("/",R643)-1)</f>
        <v>theater</v>
      </c>
      <c r="T643" t="str">
        <f t="shared" ref="T643:T706" si="64">RIGHT(R643,LEN(R643)-SEARCH("/",R643))</f>
        <v>plays</v>
      </c>
    </row>
    <row r="644" spans="1:20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16">
        <f t="shared" si="60"/>
        <v>145</v>
      </c>
      <c r="G644" t="s">
        <v>20</v>
      </c>
      <c r="H644">
        <v>129</v>
      </c>
      <c r="I644">
        <f t="shared" ref="I644:I707" si="65">ROUND(IF(E644=0,0,E644/H644),2)</f>
        <v>103.74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61"/>
        <v>43451.25</v>
      </c>
      <c r="O644" s="8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16">
        <f t="shared" si="60"/>
        <v>221</v>
      </c>
      <c r="G645" t="s">
        <v>20</v>
      </c>
      <c r="H645">
        <v>375</v>
      </c>
      <c r="I645">
        <f t="shared" si="65"/>
        <v>87.96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1"/>
        <v>42795.25</v>
      </c>
      <c r="O645" s="8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16">
        <f t="shared" si="60"/>
        <v>48</v>
      </c>
      <c r="G646" t="s">
        <v>14</v>
      </c>
      <c r="H646">
        <v>2928</v>
      </c>
      <c r="I646">
        <f t="shared" si="65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1"/>
        <v>43452.25</v>
      </c>
      <c r="O646" s="8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16">
        <f t="shared" si="60"/>
        <v>92</v>
      </c>
      <c r="G647" t="s">
        <v>14</v>
      </c>
      <c r="H647">
        <v>4697</v>
      </c>
      <c r="I647">
        <f t="shared" si="65"/>
        <v>38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1"/>
        <v>43369.208333333328</v>
      </c>
      <c r="O647" s="8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16">
        <f t="shared" si="60"/>
        <v>88</v>
      </c>
      <c r="G648" t="s">
        <v>14</v>
      </c>
      <c r="H648">
        <v>2915</v>
      </c>
      <c r="I648">
        <f t="shared" si="65"/>
        <v>30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1"/>
        <v>41346.208333333336</v>
      </c>
      <c r="O648" s="8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16">
        <f t="shared" si="60"/>
        <v>41</v>
      </c>
      <c r="G649" t="s">
        <v>14</v>
      </c>
      <c r="H649">
        <v>18</v>
      </c>
      <c r="I649">
        <f t="shared" si="65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1"/>
        <v>43199.208333333328</v>
      </c>
      <c r="O649" s="8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hidden="1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60"/>
        <v>63</v>
      </c>
      <c r="G650" t="s">
        <v>74</v>
      </c>
      <c r="H650">
        <v>723</v>
      </c>
      <c r="I650">
        <f t="shared" si="65"/>
        <v>85.99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1"/>
        <v>42922.208333333328</v>
      </c>
      <c r="O650" s="8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16">
        <f t="shared" si="60"/>
        <v>48</v>
      </c>
      <c r="G651" t="s">
        <v>14</v>
      </c>
      <c r="H651">
        <v>602</v>
      </c>
      <c r="I651">
        <f t="shared" si="65"/>
        <v>98.01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1"/>
        <v>40471.208333333336</v>
      </c>
      <c r="O651" s="8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16">
        <f t="shared" si="60"/>
        <v>2</v>
      </c>
      <c r="G652" t="s">
        <v>14</v>
      </c>
      <c r="H652">
        <v>1</v>
      </c>
      <c r="I652">
        <f t="shared" si="65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1"/>
        <v>41828.208333333336</v>
      </c>
      <c r="O652" s="8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16">
        <f t="shared" si="60"/>
        <v>88</v>
      </c>
      <c r="G653" t="s">
        <v>14</v>
      </c>
      <c r="H653">
        <v>3868</v>
      </c>
      <c r="I653">
        <f t="shared" si="65"/>
        <v>44.99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1"/>
        <v>41692.25</v>
      </c>
      <c r="O653" s="8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16">
        <f t="shared" si="60"/>
        <v>126</v>
      </c>
      <c r="G654" t="s">
        <v>20</v>
      </c>
      <c r="H654">
        <v>409</v>
      </c>
      <c r="I654">
        <f t="shared" si="65"/>
        <v>31.01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1"/>
        <v>42587.208333333328</v>
      </c>
      <c r="O654" s="8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16">
        <f t="shared" si="60"/>
        <v>2338</v>
      </c>
      <c r="G655" t="s">
        <v>20</v>
      </c>
      <c r="H655">
        <v>234</v>
      </c>
      <c r="I655">
        <f t="shared" si="65"/>
        <v>59.97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1"/>
        <v>42468.208333333328</v>
      </c>
      <c r="O655" s="8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16">
        <f t="shared" si="60"/>
        <v>508</v>
      </c>
      <c r="G656" t="s">
        <v>20</v>
      </c>
      <c r="H656">
        <v>3016</v>
      </c>
      <c r="I656">
        <f t="shared" si="65"/>
        <v>59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1"/>
        <v>42240.208333333328</v>
      </c>
      <c r="O656" s="8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16">
        <f t="shared" si="60"/>
        <v>191</v>
      </c>
      <c r="G657" t="s">
        <v>20</v>
      </c>
      <c r="H657">
        <v>264</v>
      </c>
      <c r="I657">
        <f t="shared" si="65"/>
        <v>50.05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1"/>
        <v>42796.25</v>
      </c>
      <c r="O657" s="8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16">
        <f t="shared" si="60"/>
        <v>42</v>
      </c>
      <c r="G658" t="s">
        <v>14</v>
      </c>
      <c r="H658">
        <v>504</v>
      </c>
      <c r="I658">
        <f t="shared" si="65"/>
        <v>98.97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1"/>
        <v>43097.25</v>
      </c>
      <c r="O658" s="8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16">
        <f t="shared" si="60"/>
        <v>8</v>
      </c>
      <c r="G659" t="s">
        <v>14</v>
      </c>
      <c r="H659">
        <v>14</v>
      </c>
      <c r="I659">
        <f t="shared" si="65"/>
        <v>58.86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1"/>
        <v>43096.25</v>
      </c>
      <c r="O659" s="8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hidden="1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60"/>
        <v>60</v>
      </c>
      <c r="G660" t="s">
        <v>74</v>
      </c>
      <c r="H660">
        <v>390</v>
      </c>
      <c r="I660">
        <f t="shared" si="65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1"/>
        <v>42246.208333333328</v>
      </c>
      <c r="O660" s="8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16">
        <f t="shared" si="60"/>
        <v>47</v>
      </c>
      <c r="G661" t="s">
        <v>14</v>
      </c>
      <c r="H661">
        <v>750</v>
      </c>
      <c r="I661">
        <f t="shared" si="65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1"/>
        <v>40570.25</v>
      </c>
      <c r="O661" s="8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16">
        <f t="shared" si="60"/>
        <v>81</v>
      </c>
      <c r="G662" t="s">
        <v>14</v>
      </c>
      <c r="H662">
        <v>77</v>
      </c>
      <c r="I662">
        <f t="shared" si="65"/>
        <v>96.6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1"/>
        <v>42237.208333333328</v>
      </c>
      <c r="O662" s="8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16">
        <f t="shared" si="60"/>
        <v>54</v>
      </c>
      <c r="G663" t="s">
        <v>14</v>
      </c>
      <c r="H663">
        <v>752</v>
      </c>
      <c r="I663">
        <f t="shared" si="65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1"/>
        <v>40996.208333333336</v>
      </c>
      <c r="O663" s="8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16">
        <f t="shared" si="60"/>
        <v>97</v>
      </c>
      <c r="G664" t="s">
        <v>14</v>
      </c>
      <c r="H664">
        <v>131</v>
      </c>
      <c r="I664">
        <f t="shared" si="65"/>
        <v>67.98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1"/>
        <v>43443.25</v>
      </c>
      <c r="O664" s="8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16">
        <f t="shared" si="60"/>
        <v>77</v>
      </c>
      <c r="G665" t="s">
        <v>14</v>
      </c>
      <c r="H665">
        <v>87</v>
      </c>
      <c r="I665">
        <f t="shared" si="65"/>
        <v>88.78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1"/>
        <v>40458.208333333336</v>
      </c>
      <c r="O665" s="8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16">
        <f t="shared" si="60"/>
        <v>33</v>
      </c>
      <c r="G666" t="s">
        <v>14</v>
      </c>
      <c r="H666">
        <v>1063</v>
      </c>
      <c r="I666">
        <f t="shared" si="65"/>
        <v>25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1"/>
        <v>40959.25</v>
      </c>
      <c r="O666" s="8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16">
        <f t="shared" si="60"/>
        <v>239</v>
      </c>
      <c r="G667" t="s">
        <v>20</v>
      </c>
      <c r="H667">
        <v>272</v>
      </c>
      <c r="I667">
        <f t="shared" si="65"/>
        <v>44.92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1"/>
        <v>40733.208333333336</v>
      </c>
      <c r="O667" s="8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hidden="1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60"/>
        <v>64</v>
      </c>
      <c r="G668" t="s">
        <v>74</v>
      </c>
      <c r="H668">
        <v>25</v>
      </c>
      <c r="I668">
        <f t="shared" si="65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1"/>
        <v>41516.208333333336</v>
      </c>
      <c r="O668" s="8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16">
        <f t="shared" si="60"/>
        <v>176</v>
      </c>
      <c r="G669" t="s">
        <v>20</v>
      </c>
      <c r="H669">
        <v>419</v>
      </c>
      <c r="I669">
        <f t="shared" si="65"/>
        <v>29.01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1"/>
        <v>41892.208333333336</v>
      </c>
      <c r="O669" s="8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16">
        <f t="shared" si="60"/>
        <v>20</v>
      </c>
      <c r="G670" t="s">
        <v>14</v>
      </c>
      <c r="H670">
        <v>76</v>
      </c>
      <c r="I670">
        <f t="shared" si="65"/>
        <v>73.59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1"/>
        <v>41122.208333333336</v>
      </c>
      <c r="O670" s="8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16">
        <f t="shared" si="60"/>
        <v>358</v>
      </c>
      <c r="G671" t="s">
        <v>20</v>
      </c>
      <c r="H671">
        <v>1621</v>
      </c>
      <c r="I671">
        <f t="shared" si="65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1"/>
        <v>42912.208333333328</v>
      </c>
      <c r="O671" s="8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16">
        <f t="shared" si="60"/>
        <v>468</v>
      </c>
      <c r="G672" t="s">
        <v>20</v>
      </c>
      <c r="H672">
        <v>1101</v>
      </c>
      <c r="I672">
        <f t="shared" si="65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1"/>
        <v>42425.25</v>
      </c>
      <c r="O672" s="8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16">
        <f t="shared" si="60"/>
        <v>122</v>
      </c>
      <c r="G673" t="s">
        <v>20</v>
      </c>
      <c r="H673">
        <v>1073</v>
      </c>
      <c r="I673">
        <f t="shared" si="65"/>
        <v>111.02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1"/>
        <v>40390.208333333336</v>
      </c>
      <c r="O673" s="8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16">
        <f t="shared" si="60"/>
        <v>55</v>
      </c>
      <c r="G674" t="s">
        <v>14</v>
      </c>
      <c r="H674">
        <v>4428</v>
      </c>
      <c r="I674">
        <f t="shared" si="65"/>
        <v>25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1"/>
        <v>43180.208333333328</v>
      </c>
      <c r="O674" s="8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16">
        <f t="shared" si="60"/>
        <v>43</v>
      </c>
      <c r="G675" t="s">
        <v>14</v>
      </c>
      <c r="H675">
        <v>58</v>
      </c>
      <c r="I675">
        <f t="shared" si="65"/>
        <v>42.16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1"/>
        <v>42475.208333333328</v>
      </c>
      <c r="O675" s="8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hidden="1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60"/>
        <v>33</v>
      </c>
      <c r="G676" t="s">
        <v>74</v>
      </c>
      <c r="H676">
        <v>1218</v>
      </c>
      <c r="I676">
        <f t="shared" si="65"/>
        <v>47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1"/>
        <v>40774.208333333336</v>
      </c>
      <c r="O676" s="8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16">
        <f t="shared" si="60"/>
        <v>122</v>
      </c>
      <c r="G677" t="s">
        <v>20</v>
      </c>
      <c r="H677">
        <v>331</v>
      </c>
      <c r="I677">
        <f t="shared" si="65"/>
        <v>36.04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1"/>
        <v>43719.208333333328</v>
      </c>
      <c r="O677" s="8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16">
        <f t="shared" si="60"/>
        <v>189</v>
      </c>
      <c r="G678" t="s">
        <v>20</v>
      </c>
      <c r="H678">
        <v>1170</v>
      </c>
      <c r="I678">
        <f t="shared" si="65"/>
        <v>101.04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1"/>
        <v>41178.208333333336</v>
      </c>
      <c r="O678" s="8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16">
        <f t="shared" si="60"/>
        <v>83</v>
      </c>
      <c r="G679" t="s">
        <v>14</v>
      </c>
      <c r="H679">
        <v>111</v>
      </c>
      <c r="I679">
        <f t="shared" si="65"/>
        <v>39.93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1"/>
        <v>42561.208333333328</v>
      </c>
      <c r="O679" s="8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hidden="1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60"/>
        <v>17</v>
      </c>
      <c r="G680" t="s">
        <v>74</v>
      </c>
      <c r="H680">
        <v>215</v>
      </c>
      <c r="I680">
        <f t="shared" si="65"/>
        <v>83.16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1"/>
        <v>43484.25</v>
      </c>
      <c r="O680" s="8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16">
        <f t="shared" si="60"/>
        <v>1036</v>
      </c>
      <c r="G681" t="s">
        <v>20</v>
      </c>
      <c r="H681">
        <v>363</v>
      </c>
      <c r="I681">
        <f t="shared" si="65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1"/>
        <v>43756.208333333328</v>
      </c>
      <c r="O681" s="8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16">
        <f t="shared" si="60"/>
        <v>97</v>
      </c>
      <c r="G682" t="s">
        <v>14</v>
      </c>
      <c r="H682">
        <v>2955</v>
      </c>
      <c r="I682">
        <f t="shared" si="65"/>
        <v>47.99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1"/>
        <v>43813.25</v>
      </c>
      <c r="O682" s="8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16">
        <f t="shared" si="60"/>
        <v>86</v>
      </c>
      <c r="G683" t="s">
        <v>14</v>
      </c>
      <c r="H683">
        <v>1657</v>
      </c>
      <c r="I683">
        <f t="shared" si="65"/>
        <v>95.98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1"/>
        <v>40898.25</v>
      </c>
      <c r="O683" s="8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16">
        <f t="shared" si="60"/>
        <v>150</v>
      </c>
      <c r="G684" t="s">
        <v>20</v>
      </c>
      <c r="H684">
        <v>103</v>
      </c>
      <c r="I684">
        <f t="shared" si="65"/>
        <v>78.73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1"/>
        <v>41619.25</v>
      </c>
      <c r="O684" s="8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16">
        <f t="shared" si="60"/>
        <v>358</v>
      </c>
      <c r="G685" t="s">
        <v>20</v>
      </c>
      <c r="H685">
        <v>147</v>
      </c>
      <c r="I685">
        <f t="shared" si="65"/>
        <v>56.08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1"/>
        <v>43359.208333333328</v>
      </c>
      <c r="O685" s="8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16">
        <f t="shared" si="60"/>
        <v>542</v>
      </c>
      <c r="G686" t="s">
        <v>20</v>
      </c>
      <c r="H686">
        <v>110</v>
      </c>
      <c r="I686">
        <f t="shared" si="65"/>
        <v>69.09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1"/>
        <v>40358.208333333336</v>
      </c>
      <c r="O686" s="8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16">
        <f t="shared" si="60"/>
        <v>67</v>
      </c>
      <c r="G687" t="s">
        <v>14</v>
      </c>
      <c r="H687">
        <v>926</v>
      </c>
      <c r="I687">
        <f t="shared" si="65"/>
        <v>102.05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1"/>
        <v>42239.208333333328</v>
      </c>
      <c r="O687" s="8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16">
        <f t="shared" si="60"/>
        <v>191</v>
      </c>
      <c r="G688" t="s">
        <v>20</v>
      </c>
      <c r="H688">
        <v>134</v>
      </c>
      <c r="I688">
        <f t="shared" si="65"/>
        <v>107.32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1"/>
        <v>43186.208333333328</v>
      </c>
      <c r="O688" s="8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16">
        <f t="shared" si="60"/>
        <v>932</v>
      </c>
      <c r="G689" t="s">
        <v>20</v>
      </c>
      <c r="H689">
        <v>269</v>
      </c>
      <c r="I689">
        <f t="shared" si="65"/>
        <v>51.97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1"/>
        <v>42806.25</v>
      </c>
      <c r="O689" s="8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16">
        <f t="shared" si="60"/>
        <v>429</v>
      </c>
      <c r="G690" t="s">
        <v>20</v>
      </c>
      <c r="H690">
        <v>175</v>
      </c>
      <c r="I690">
        <f t="shared" si="65"/>
        <v>71.14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1"/>
        <v>43475.25</v>
      </c>
      <c r="O690" s="8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16">
        <f t="shared" si="60"/>
        <v>100</v>
      </c>
      <c r="G691" t="s">
        <v>20</v>
      </c>
      <c r="H691">
        <v>69</v>
      </c>
      <c r="I691">
        <f t="shared" si="65"/>
        <v>106.49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1"/>
        <v>41576.208333333336</v>
      </c>
      <c r="O691" s="8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16">
        <f t="shared" si="60"/>
        <v>226</v>
      </c>
      <c r="G692" t="s">
        <v>20</v>
      </c>
      <c r="H692">
        <v>190</v>
      </c>
      <c r="I692">
        <f t="shared" si="65"/>
        <v>42.94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1"/>
        <v>40874.25</v>
      </c>
      <c r="O692" s="8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16">
        <f t="shared" si="60"/>
        <v>142</v>
      </c>
      <c r="G693" t="s">
        <v>20</v>
      </c>
      <c r="H693">
        <v>237</v>
      </c>
      <c r="I693">
        <f t="shared" si="65"/>
        <v>30.04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1"/>
        <v>41185.208333333336</v>
      </c>
      <c r="O693" s="8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16">
        <f t="shared" si="60"/>
        <v>90</v>
      </c>
      <c r="G694" t="s">
        <v>14</v>
      </c>
      <c r="H694">
        <v>77</v>
      </c>
      <c r="I694">
        <f t="shared" si="65"/>
        <v>70.62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1"/>
        <v>43655.208333333328</v>
      </c>
      <c r="O694" s="8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16">
        <f t="shared" si="60"/>
        <v>63</v>
      </c>
      <c r="G695" t="s">
        <v>14</v>
      </c>
      <c r="H695">
        <v>1748</v>
      </c>
      <c r="I695">
        <f t="shared" si="65"/>
        <v>66.02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1"/>
        <v>43025.208333333328</v>
      </c>
      <c r="O695" s="8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16">
        <f t="shared" si="60"/>
        <v>84</v>
      </c>
      <c r="G696" t="s">
        <v>14</v>
      </c>
      <c r="H696">
        <v>79</v>
      </c>
      <c r="I696">
        <f t="shared" si="65"/>
        <v>96.91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1"/>
        <v>43066.25</v>
      </c>
      <c r="O696" s="8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16">
        <f t="shared" si="60"/>
        <v>133</v>
      </c>
      <c r="G697" t="s">
        <v>20</v>
      </c>
      <c r="H697">
        <v>196</v>
      </c>
      <c r="I697">
        <f t="shared" si="65"/>
        <v>62.87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1"/>
        <v>42322.25</v>
      </c>
      <c r="O697" s="8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16">
        <f t="shared" si="60"/>
        <v>59</v>
      </c>
      <c r="G698" t="s">
        <v>14</v>
      </c>
      <c r="H698">
        <v>889</v>
      </c>
      <c r="I698">
        <f t="shared" si="65"/>
        <v>108.99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1"/>
        <v>42114.208333333328</v>
      </c>
      <c r="O698" s="8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16">
        <f t="shared" si="60"/>
        <v>152</v>
      </c>
      <c r="G699" t="s">
        <v>20</v>
      </c>
      <c r="H699">
        <v>7295</v>
      </c>
      <c r="I699">
        <f t="shared" si="65"/>
        <v>27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1"/>
        <v>43190.208333333328</v>
      </c>
      <c r="O699" s="8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16">
        <f t="shared" si="60"/>
        <v>446</v>
      </c>
      <c r="G700" t="s">
        <v>20</v>
      </c>
      <c r="H700">
        <v>2893</v>
      </c>
      <c r="I700">
        <f t="shared" si="65"/>
        <v>65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1"/>
        <v>40871.25</v>
      </c>
      <c r="O700" s="8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16">
        <f t="shared" si="60"/>
        <v>84</v>
      </c>
      <c r="G701" t="s">
        <v>14</v>
      </c>
      <c r="H701">
        <v>56</v>
      </c>
      <c r="I701">
        <f t="shared" si="65"/>
        <v>111.52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1"/>
        <v>43641.208333333328</v>
      </c>
      <c r="O701" s="8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16">
        <f t="shared" si="60"/>
        <v>3</v>
      </c>
      <c r="G702" t="s">
        <v>14</v>
      </c>
      <c r="H702">
        <v>1</v>
      </c>
      <c r="I702">
        <f t="shared" si="65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1"/>
        <v>40203.25</v>
      </c>
      <c r="O702" s="8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16">
        <f t="shared" si="60"/>
        <v>175</v>
      </c>
      <c r="G703" t="s">
        <v>20</v>
      </c>
      <c r="H703">
        <v>820</v>
      </c>
      <c r="I703">
        <f t="shared" si="65"/>
        <v>110.99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1"/>
        <v>40629.208333333336</v>
      </c>
      <c r="O703" s="8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16">
        <f t="shared" si="60"/>
        <v>54</v>
      </c>
      <c r="G704" t="s">
        <v>14</v>
      </c>
      <c r="H704">
        <v>83</v>
      </c>
      <c r="I704">
        <f t="shared" si="65"/>
        <v>56.75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1"/>
        <v>41477.208333333336</v>
      </c>
      <c r="O704" s="8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16">
        <f t="shared" si="60"/>
        <v>311</v>
      </c>
      <c r="G705" t="s">
        <v>20</v>
      </c>
      <c r="H705">
        <v>2038</v>
      </c>
      <c r="I705">
        <f t="shared" si="65"/>
        <v>97.02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1"/>
        <v>41020.208333333336</v>
      </c>
      <c r="O705" s="8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16">
        <f t="shared" si="60"/>
        <v>122</v>
      </c>
      <c r="G706" t="s">
        <v>20</v>
      </c>
      <c r="H706">
        <v>116</v>
      </c>
      <c r="I706">
        <f t="shared" si="65"/>
        <v>92.09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1"/>
        <v>42555.208333333328</v>
      </c>
      <c r="O706" s="8">
        <f t="shared" si="62"/>
        <v>42570.208333333328</v>
      </c>
      <c r="P706" t="b">
        <v>0</v>
      </c>
      <c r="Q706" t="b">
        <v>0</v>
      </c>
      <c r="R706" t="s">
        <v>71</v>
      </c>
      <c r="S706" t="str">
        <f t="shared" si="63"/>
        <v>film &amp; video</v>
      </c>
      <c r="T706" t="str">
        <f t="shared" si="64"/>
        <v>animation</v>
      </c>
    </row>
    <row r="707" spans="1:20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16">
        <f t="shared" ref="F707:F770" si="66">_xlfn.FLOOR.MATH(((E707/D707)*100))</f>
        <v>99</v>
      </c>
      <c r="G707" t="s">
        <v>14</v>
      </c>
      <c r="H707">
        <v>2025</v>
      </c>
      <c r="I707">
        <f t="shared" si="65"/>
        <v>82.99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67">(((L707/60)/60/24)+DATE(1970,1,1))</f>
        <v>41619.25</v>
      </c>
      <c r="O707" s="8">
        <f t="shared" ref="O707:O770" si="68">(((M707/60)/60/24)+DATE(1970,1,1))</f>
        <v>41623.25</v>
      </c>
      <c r="P707" t="b">
        <v>0</v>
      </c>
      <c r="Q707" t="b">
        <v>0</v>
      </c>
      <c r="R707" t="s">
        <v>68</v>
      </c>
      <c r="S707" t="str">
        <f t="shared" ref="S707:S770" si="69">LEFT(R707,SEARCH("/",R707)-1)</f>
        <v>publishing</v>
      </c>
      <c r="T707" t="str">
        <f t="shared" ref="T707:T770" si="70">RIGHT(R707,LEN(R707)-SEARCH("/",R707))</f>
        <v>nonfiction</v>
      </c>
    </row>
    <row r="708" spans="1:20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16">
        <f t="shared" si="66"/>
        <v>127</v>
      </c>
      <c r="G708" t="s">
        <v>20</v>
      </c>
      <c r="H708">
        <v>1345</v>
      </c>
      <c r="I708">
        <f t="shared" ref="I708:I771" si="71">ROUND(IF(E708=0,0,E708/H708),2)</f>
        <v>103.04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67"/>
        <v>43471.25</v>
      </c>
      <c r="O708" s="8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16">
        <f t="shared" si="66"/>
        <v>158</v>
      </c>
      <c r="G709" t="s">
        <v>20</v>
      </c>
      <c r="H709">
        <v>168</v>
      </c>
      <c r="I709">
        <f t="shared" si="71"/>
        <v>68.92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67"/>
        <v>43442.25</v>
      </c>
      <c r="O709" s="8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16">
        <f t="shared" si="66"/>
        <v>707</v>
      </c>
      <c r="G710" t="s">
        <v>20</v>
      </c>
      <c r="H710">
        <v>137</v>
      </c>
      <c r="I710">
        <f t="shared" si="71"/>
        <v>87.74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67"/>
        <v>42877.208333333328</v>
      </c>
      <c r="O710" s="8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16">
        <f t="shared" si="66"/>
        <v>142</v>
      </c>
      <c r="G711" t="s">
        <v>20</v>
      </c>
      <c r="H711">
        <v>186</v>
      </c>
      <c r="I711">
        <f t="shared" si="71"/>
        <v>75.02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67"/>
        <v>41018.208333333336</v>
      </c>
      <c r="O711" s="8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16">
        <f t="shared" si="66"/>
        <v>147</v>
      </c>
      <c r="G712" t="s">
        <v>20</v>
      </c>
      <c r="H712">
        <v>125</v>
      </c>
      <c r="I712">
        <f t="shared" si="71"/>
        <v>50.86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67"/>
        <v>43295.208333333328</v>
      </c>
      <c r="O712" s="8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16">
        <f t="shared" si="66"/>
        <v>20</v>
      </c>
      <c r="G713" t="s">
        <v>14</v>
      </c>
      <c r="H713">
        <v>14</v>
      </c>
      <c r="I713">
        <f t="shared" si="71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67"/>
        <v>42393.25</v>
      </c>
      <c r="O713" s="8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16">
        <f t="shared" si="66"/>
        <v>1840</v>
      </c>
      <c r="G714" t="s">
        <v>20</v>
      </c>
      <c r="H714">
        <v>202</v>
      </c>
      <c r="I714">
        <f t="shared" si="71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67"/>
        <v>42559.208333333328</v>
      </c>
      <c r="O714" s="8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16">
        <f t="shared" si="66"/>
        <v>161</v>
      </c>
      <c r="G715" t="s">
        <v>20</v>
      </c>
      <c r="H715">
        <v>103</v>
      </c>
      <c r="I715">
        <f t="shared" si="71"/>
        <v>108.49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67"/>
        <v>42604.208333333328</v>
      </c>
      <c r="O715" s="8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16">
        <f t="shared" si="66"/>
        <v>472</v>
      </c>
      <c r="G716" t="s">
        <v>20</v>
      </c>
      <c r="H716">
        <v>1785</v>
      </c>
      <c r="I716">
        <f t="shared" si="71"/>
        <v>101.98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67"/>
        <v>41870.208333333336</v>
      </c>
      <c r="O716" s="8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16">
        <f t="shared" si="66"/>
        <v>24</v>
      </c>
      <c r="G717" t="s">
        <v>14</v>
      </c>
      <c r="H717">
        <v>656</v>
      </c>
      <c r="I717">
        <f t="shared" si="71"/>
        <v>44.01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67"/>
        <v>40397.208333333336</v>
      </c>
      <c r="O717" s="8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16">
        <f t="shared" si="66"/>
        <v>517</v>
      </c>
      <c r="G718" t="s">
        <v>20</v>
      </c>
      <c r="H718">
        <v>157</v>
      </c>
      <c r="I718">
        <f t="shared" si="71"/>
        <v>65.94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67"/>
        <v>41465.208333333336</v>
      </c>
      <c r="O718" s="8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16">
        <f t="shared" si="66"/>
        <v>247</v>
      </c>
      <c r="G719" t="s">
        <v>20</v>
      </c>
      <c r="H719">
        <v>555</v>
      </c>
      <c r="I719">
        <f t="shared" si="71"/>
        <v>24.99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67"/>
        <v>40777.208333333336</v>
      </c>
      <c r="O719" s="8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16">
        <f t="shared" si="66"/>
        <v>100</v>
      </c>
      <c r="G720" t="s">
        <v>20</v>
      </c>
      <c r="H720">
        <v>297</v>
      </c>
      <c r="I720">
        <f t="shared" si="71"/>
        <v>28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67"/>
        <v>41442.208333333336</v>
      </c>
      <c r="O720" s="8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16">
        <f t="shared" si="66"/>
        <v>153</v>
      </c>
      <c r="G721" t="s">
        <v>20</v>
      </c>
      <c r="H721">
        <v>123</v>
      </c>
      <c r="I721">
        <f t="shared" si="71"/>
        <v>85.83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67"/>
        <v>41058.208333333336</v>
      </c>
      <c r="O721" s="8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idden="1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66"/>
        <v>37</v>
      </c>
      <c r="G722" t="s">
        <v>74</v>
      </c>
      <c r="H722">
        <v>38</v>
      </c>
      <c r="I722">
        <f t="shared" si="71"/>
        <v>84.92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67"/>
        <v>43152.25</v>
      </c>
      <c r="O722" s="8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hidden="1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66"/>
        <v>4</v>
      </c>
      <c r="G723" t="s">
        <v>74</v>
      </c>
      <c r="H723">
        <v>60</v>
      </c>
      <c r="I723">
        <f t="shared" si="71"/>
        <v>90.48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67"/>
        <v>43194.208333333328</v>
      </c>
      <c r="O723" s="8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16">
        <f t="shared" si="66"/>
        <v>156</v>
      </c>
      <c r="G724" t="s">
        <v>20</v>
      </c>
      <c r="H724">
        <v>3036</v>
      </c>
      <c r="I724">
        <f t="shared" si="71"/>
        <v>25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67"/>
        <v>43045.25</v>
      </c>
      <c r="O724" s="8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16">
        <f t="shared" si="66"/>
        <v>270</v>
      </c>
      <c r="G725" t="s">
        <v>20</v>
      </c>
      <c r="H725">
        <v>144</v>
      </c>
      <c r="I725">
        <f t="shared" si="71"/>
        <v>92.01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67"/>
        <v>42431.25</v>
      </c>
      <c r="O725" s="8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16">
        <f t="shared" si="66"/>
        <v>134</v>
      </c>
      <c r="G726" t="s">
        <v>20</v>
      </c>
      <c r="H726">
        <v>121</v>
      </c>
      <c r="I726">
        <f t="shared" si="71"/>
        <v>93.07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67"/>
        <v>41934.208333333336</v>
      </c>
      <c r="O726" s="8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16">
        <f t="shared" si="66"/>
        <v>50</v>
      </c>
      <c r="G727" t="s">
        <v>14</v>
      </c>
      <c r="H727">
        <v>1596</v>
      </c>
      <c r="I727">
        <f t="shared" si="71"/>
        <v>61.01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67"/>
        <v>41958.25</v>
      </c>
      <c r="O727" s="8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idden="1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66"/>
        <v>88</v>
      </c>
      <c r="G728" t="s">
        <v>74</v>
      </c>
      <c r="H728">
        <v>524</v>
      </c>
      <c r="I728">
        <f t="shared" si="71"/>
        <v>92.04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67"/>
        <v>40476.208333333336</v>
      </c>
      <c r="O728" s="8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16">
        <f t="shared" si="66"/>
        <v>165</v>
      </c>
      <c r="G729" t="s">
        <v>20</v>
      </c>
      <c r="H729">
        <v>181</v>
      </c>
      <c r="I729">
        <f t="shared" si="71"/>
        <v>81.13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67"/>
        <v>43485.25</v>
      </c>
      <c r="O729" s="8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16">
        <f t="shared" si="66"/>
        <v>17</v>
      </c>
      <c r="G730" t="s">
        <v>14</v>
      </c>
      <c r="H730">
        <v>10</v>
      </c>
      <c r="I730">
        <f t="shared" si="71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67"/>
        <v>42515.208333333328</v>
      </c>
      <c r="O730" s="8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16">
        <f t="shared" si="66"/>
        <v>185</v>
      </c>
      <c r="G731" t="s">
        <v>20</v>
      </c>
      <c r="H731">
        <v>122</v>
      </c>
      <c r="I731">
        <f t="shared" si="71"/>
        <v>85.22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67"/>
        <v>41309.25</v>
      </c>
      <c r="O731" s="8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16">
        <f t="shared" si="66"/>
        <v>412</v>
      </c>
      <c r="G732" t="s">
        <v>20</v>
      </c>
      <c r="H732">
        <v>1071</v>
      </c>
      <c r="I732">
        <f t="shared" si="71"/>
        <v>110.97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67"/>
        <v>42147.208333333328</v>
      </c>
      <c r="O732" s="8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hidden="1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66"/>
        <v>90</v>
      </c>
      <c r="G733" t="s">
        <v>74</v>
      </c>
      <c r="H733">
        <v>219</v>
      </c>
      <c r="I733">
        <f t="shared" si="71"/>
        <v>32.97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67"/>
        <v>42939.208333333328</v>
      </c>
      <c r="O733" s="8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16">
        <f t="shared" si="66"/>
        <v>91</v>
      </c>
      <c r="G734" t="s">
        <v>14</v>
      </c>
      <c r="H734">
        <v>1121</v>
      </c>
      <c r="I734">
        <f t="shared" si="71"/>
        <v>96.01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67"/>
        <v>42816.208333333328</v>
      </c>
      <c r="O734" s="8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16">
        <f t="shared" si="66"/>
        <v>527</v>
      </c>
      <c r="G735" t="s">
        <v>20</v>
      </c>
      <c r="H735">
        <v>980</v>
      </c>
      <c r="I735">
        <f t="shared" si="71"/>
        <v>84.97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67"/>
        <v>41844.208333333336</v>
      </c>
      <c r="O735" s="8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16">
        <f t="shared" si="66"/>
        <v>319</v>
      </c>
      <c r="G736" t="s">
        <v>20</v>
      </c>
      <c r="H736">
        <v>536</v>
      </c>
      <c r="I736">
        <f t="shared" si="71"/>
        <v>25.01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67"/>
        <v>42763.25</v>
      </c>
      <c r="O736" s="8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16">
        <f t="shared" si="66"/>
        <v>354</v>
      </c>
      <c r="G737" t="s">
        <v>20</v>
      </c>
      <c r="H737">
        <v>1991</v>
      </c>
      <c r="I737">
        <f t="shared" si="71"/>
        <v>66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67"/>
        <v>42459.208333333328</v>
      </c>
      <c r="O737" s="8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hidden="1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66"/>
        <v>32</v>
      </c>
      <c r="G738" t="s">
        <v>74</v>
      </c>
      <c r="H738">
        <v>29</v>
      </c>
      <c r="I738">
        <f t="shared" si="71"/>
        <v>87.34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67"/>
        <v>42055.25</v>
      </c>
      <c r="O738" s="8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16">
        <f t="shared" si="66"/>
        <v>135</v>
      </c>
      <c r="G739" t="s">
        <v>20</v>
      </c>
      <c r="H739">
        <v>180</v>
      </c>
      <c r="I739">
        <f t="shared" si="71"/>
        <v>27.93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67"/>
        <v>42685.25</v>
      </c>
      <c r="O739" s="8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16">
        <f t="shared" si="66"/>
        <v>2</v>
      </c>
      <c r="G740" t="s">
        <v>14</v>
      </c>
      <c r="H740">
        <v>15</v>
      </c>
      <c r="I740">
        <f t="shared" si="71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67"/>
        <v>41959.25</v>
      </c>
      <c r="O740" s="8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16">
        <f t="shared" si="66"/>
        <v>61</v>
      </c>
      <c r="G741" t="s">
        <v>14</v>
      </c>
      <c r="H741">
        <v>191</v>
      </c>
      <c r="I741">
        <f t="shared" si="71"/>
        <v>31.94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67"/>
        <v>41089.208333333336</v>
      </c>
      <c r="O741" s="8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16">
        <f t="shared" si="66"/>
        <v>30</v>
      </c>
      <c r="G742" t="s">
        <v>14</v>
      </c>
      <c r="H742">
        <v>16</v>
      </c>
      <c r="I742">
        <f t="shared" si="71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67"/>
        <v>42769.25</v>
      </c>
      <c r="O742" s="8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16">
        <f t="shared" si="66"/>
        <v>1179</v>
      </c>
      <c r="G743" t="s">
        <v>20</v>
      </c>
      <c r="H743">
        <v>130</v>
      </c>
      <c r="I743">
        <f t="shared" si="71"/>
        <v>108.85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67"/>
        <v>40321.208333333336</v>
      </c>
      <c r="O743" s="8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16">
        <f t="shared" si="66"/>
        <v>1126</v>
      </c>
      <c r="G744" t="s">
        <v>20</v>
      </c>
      <c r="H744">
        <v>122</v>
      </c>
      <c r="I744">
        <f t="shared" si="71"/>
        <v>110.76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67"/>
        <v>40197.25</v>
      </c>
      <c r="O744" s="8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16">
        <f t="shared" si="66"/>
        <v>12</v>
      </c>
      <c r="G745" t="s">
        <v>14</v>
      </c>
      <c r="H745">
        <v>17</v>
      </c>
      <c r="I745">
        <f t="shared" si="71"/>
        <v>29.65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67"/>
        <v>42298.208333333328</v>
      </c>
      <c r="O745" s="8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16">
        <f t="shared" si="66"/>
        <v>712</v>
      </c>
      <c r="G746" t="s">
        <v>20</v>
      </c>
      <c r="H746">
        <v>140</v>
      </c>
      <c r="I746">
        <f t="shared" si="71"/>
        <v>101.71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67"/>
        <v>43322.208333333328</v>
      </c>
      <c r="O746" s="8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16">
        <f t="shared" si="66"/>
        <v>30</v>
      </c>
      <c r="G747" t="s">
        <v>14</v>
      </c>
      <c r="H747">
        <v>34</v>
      </c>
      <c r="I747">
        <f t="shared" si="71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67"/>
        <v>40328.208333333336</v>
      </c>
      <c r="O747" s="8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16">
        <f t="shared" si="66"/>
        <v>212</v>
      </c>
      <c r="G748" t="s">
        <v>20</v>
      </c>
      <c r="H748">
        <v>3388</v>
      </c>
      <c r="I748">
        <f t="shared" si="71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67"/>
        <v>40825.208333333336</v>
      </c>
      <c r="O748" s="8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16">
        <f t="shared" si="66"/>
        <v>228</v>
      </c>
      <c r="G749" t="s">
        <v>20</v>
      </c>
      <c r="H749">
        <v>280</v>
      </c>
      <c r="I749">
        <f t="shared" si="71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67"/>
        <v>40423.208333333336</v>
      </c>
      <c r="O749" s="8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hidden="1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66"/>
        <v>34</v>
      </c>
      <c r="G750" t="s">
        <v>74</v>
      </c>
      <c r="H750">
        <v>614</v>
      </c>
      <c r="I750">
        <f t="shared" si="71"/>
        <v>110.97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67"/>
        <v>40238.25</v>
      </c>
      <c r="O750" s="8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16">
        <f t="shared" si="66"/>
        <v>157</v>
      </c>
      <c r="G751" t="s">
        <v>20</v>
      </c>
      <c r="H751">
        <v>366</v>
      </c>
      <c r="I751">
        <f t="shared" si="71"/>
        <v>36.96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67"/>
        <v>41920.208333333336</v>
      </c>
      <c r="O751" s="8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16">
        <f t="shared" si="66"/>
        <v>1</v>
      </c>
      <c r="G752" t="s">
        <v>14</v>
      </c>
      <c r="H752">
        <v>1</v>
      </c>
      <c r="I752">
        <f t="shared" si="71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67"/>
        <v>40360.208333333336</v>
      </c>
      <c r="O752" s="8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16">
        <f t="shared" si="66"/>
        <v>232</v>
      </c>
      <c r="G753" t="s">
        <v>20</v>
      </c>
      <c r="H753">
        <v>270</v>
      </c>
      <c r="I753">
        <f t="shared" si="71"/>
        <v>30.97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67"/>
        <v>42446.208333333328</v>
      </c>
      <c r="O753" s="8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hidden="1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66"/>
        <v>92</v>
      </c>
      <c r="G754" t="s">
        <v>74</v>
      </c>
      <c r="H754">
        <v>114</v>
      </c>
      <c r="I754">
        <f t="shared" si="71"/>
        <v>47.04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67"/>
        <v>40395.208333333336</v>
      </c>
      <c r="O754" s="8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16">
        <f t="shared" si="66"/>
        <v>256</v>
      </c>
      <c r="G755" t="s">
        <v>20</v>
      </c>
      <c r="H755">
        <v>137</v>
      </c>
      <c r="I755">
        <f t="shared" si="71"/>
        <v>88.07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67"/>
        <v>40321.208333333336</v>
      </c>
      <c r="O755" s="8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16">
        <f t="shared" si="66"/>
        <v>168</v>
      </c>
      <c r="G756" t="s">
        <v>20</v>
      </c>
      <c r="H756">
        <v>3205</v>
      </c>
      <c r="I756">
        <f t="shared" si="71"/>
        <v>37.01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67"/>
        <v>41210.208333333336</v>
      </c>
      <c r="O756" s="8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16">
        <f t="shared" si="66"/>
        <v>166</v>
      </c>
      <c r="G757" t="s">
        <v>20</v>
      </c>
      <c r="H757">
        <v>288</v>
      </c>
      <c r="I757">
        <f t="shared" si="71"/>
        <v>26.03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67"/>
        <v>43096.25</v>
      </c>
      <c r="O757" s="8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16">
        <f t="shared" si="66"/>
        <v>772</v>
      </c>
      <c r="G758" t="s">
        <v>20</v>
      </c>
      <c r="H758">
        <v>148</v>
      </c>
      <c r="I758">
        <f t="shared" si="71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67"/>
        <v>42024.25</v>
      </c>
      <c r="O758" s="8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16">
        <f t="shared" si="66"/>
        <v>406</v>
      </c>
      <c r="G759" t="s">
        <v>20</v>
      </c>
      <c r="H759">
        <v>114</v>
      </c>
      <c r="I759">
        <f t="shared" si="71"/>
        <v>49.96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67"/>
        <v>40675.208333333336</v>
      </c>
      <c r="O759" s="8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16">
        <f t="shared" si="66"/>
        <v>564</v>
      </c>
      <c r="G760" t="s">
        <v>20</v>
      </c>
      <c r="H760">
        <v>1518</v>
      </c>
      <c r="I760">
        <f t="shared" si="71"/>
        <v>110.02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67"/>
        <v>41936.208333333336</v>
      </c>
      <c r="O760" s="8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16">
        <f t="shared" si="66"/>
        <v>68</v>
      </c>
      <c r="G761" t="s">
        <v>14</v>
      </c>
      <c r="H761">
        <v>1274</v>
      </c>
      <c r="I761">
        <f t="shared" si="71"/>
        <v>89.96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67"/>
        <v>43136.25</v>
      </c>
      <c r="O761" s="8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16">
        <f t="shared" si="66"/>
        <v>34</v>
      </c>
      <c r="G762" t="s">
        <v>14</v>
      </c>
      <c r="H762">
        <v>210</v>
      </c>
      <c r="I762">
        <f t="shared" si="71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67"/>
        <v>43678.208333333328</v>
      </c>
      <c r="O762" s="8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16">
        <f t="shared" si="66"/>
        <v>655</v>
      </c>
      <c r="G763" t="s">
        <v>20</v>
      </c>
      <c r="H763">
        <v>166</v>
      </c>
      <c r="I763">
        <f t="shared" si="71"/>
        <v>86.87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67"/>
        <v>42938.208333333328</v>
      </c>
      <c r="O763" s="8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16">
        <f t="shared" si="66"/>
        <v>177</v>
      </c>
      <c r="G764" t="s">
        <v>20</v>
      </c>
      <c r="H764">
        <v>100</v>
      </c>
      <c r="I764">
        <f t="shared" si="71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67"/>
        <v>41241.25</v>
      </c>
      <c r="O764" s="8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16">
        <f t="shared" si="66"/>
        <v>113</v>
      </c>
      <c r="G765" t="s">
        <v>20</v>
      </c>
      <c r="H765">
        <v>235</v>
      </c>
      <c r="I765">
        <f t="shared" si="71"/>
        <v>26.97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67"/>
        <v>41037.208333333336</v>
      </c>
      <c r="O765" s="8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16">
        <f t="shared" si="66"/>
        <v>728</v>
      </c>
      <c r="G766" t="s">
        <v>20</v>
      </c>
      <c r="H766">
        <v>148</v>
      </c>
      <c r="I766">
        <f t="shared" si="71"/>
        <v>54.12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67"/>
        <v>40676.208333333336</v>
      </c>
      <c r="O766" s="8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16">
        <f t="shared" si="66"/>
        <v>208</v>
      </c>
      <c r="G767" t="s">
        <v>20</v>
      </c>
      <c r="H767">
        <v>198</v>
      </c>
      <c r="I767">
        <f t="shared" si="71"/>
        <v>41.04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67"/>
        <v>42840.208333333328</v>
      </c>
      <c r="O767" s="8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16">
        <f t="shared" si="66"/>
        <v>31</v>
      </c>
      <c r="G768" t="s">
        <v>14</v>
      </c>
      <c r="H768">
        <v>248</v>
      </c>
      <c r="I768">
        <f t="shared" si="71"/>
        <v>55.05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67"/>
        <v>43362.208333333328</v>
      </c>
      <c r="O768" s="8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16">
        <f t="shared" si="66"/>
        <v>56</v>
      </c>
      <c r="G769" t="s">
        <v>14</v>
      </c>
      <c r="H769">
        <v>513</v>
      </c>
      <c r="I769">
        <f t="shared" si="71"/>
        <v>107.94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67"/>
        <v>42283.208333333328</v>
      </c>
      <c r="O769" s="8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16">
        <f t="shared" si="66"/>
        <v>231</v>
      </c>
      <c r="G770" t="s">
        <v>20</v>
      </c>
      <c r="H770">
        <v>150</v>
      </c>
      <c r="I770">
        <f t="shared" si="71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67"/>
        <v>41619.25</v>
      </c>
      <c r="O770" s="8">
        <f t="shared" si="68"/>
        <v>41634.25</v>
      </c>
      <c r="P770" t="b">
        <v>0</v>
      </c>
      <c r="Q770" t="b">
        <v>0</v>
      </c>
      <c r="R770" t="s">
        <v>33</v>
      </c>
      <c r="S770" t="str">
        <f t="shared" si="69"/>
        <v>theater</v>
      </c>
      <c r="T770" t="str">
        <f t="shared" si="70"/>
        <v>plays</v>
      </c>
    </row>
    <row r="771" spans="1:20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16">
        <f t="shared" ref="F771:F834" si="72">_xlfn.FLOOR.MATH(((E771/D771)*100))</f>
        <v>86</v>
      </c>
      <c r="G771" t="s">
        <v>14</v>
      </c>
      <c r="H771">
        <v>3410</v>
      </c>
      <c r="I771">
        <f t="shared" si="71"/>
        <v>32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73">(((L771/60)/60/24)+DATE(1970,1,1))</f>
        <v>41501.208333333336</v>
      </c>
      <c r="O771" s="8">
        <f t="shared" ref="O771:O834" si="74">(((M771/60)/60/24)+DATE(1970,1,1))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5">LEFT(R771,SEARCH("/",R771)-1)</f>
        <v>games</v>
      </c>
      <c r="T771" t="str">
        <f t="shared" ref="T771:T834" si="76">RIGHT(R771,LEN(R771)-SEARCH("/",R771))</f>
        <v>video games</v>
      </c>
    </row>
    <row r="772" spans="1:20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16">
        <f t="shared" si="72"/>
        <v>270</v>
      </c>
      <c r="G772" t="s">
        <v>20</v>
      </c>
      <c r="H772">
        <v>216</v>
      </c>
      <c r="I772">
        <f t="shared" ref="I772:I835" si="77">ROUND(IF(E772=0,0,E772/H772),2)</f>
        <v>53.9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73"/>
        <v>41743.208333333336</v>
      </c>
      <c r="O772" s="8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hidden="1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72"/>
        <v>49</v>
      </c>
      <c r="G773" t="s">
        <v>74</v>
      </c>
      <c r="H773">
        <v>26</v>
      </c>
      <c r="I773">
        <f t="shared" si="77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3"/>
        <v>43491.25</v>
      </c>
      <c r="O773" s="8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16">
        <f t="shared" si="72"/>
        <v>113</v>
      </c>
      <c r="G774" t="s">
        <v>20</v>
      </c>
      <c r="H774">
        <v>5139</v>
      </c>
      <c r="I774">
        <f t="shared" si="77"/>
        <v>33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3"/>
        <v>43505.25</v>
      </c>
      <c r="O774" s="8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16">
        <f t="shared" si="72"/>
        <v>190</v>
      </c>
      <c r="G775" t="s">
        <v>20</v>
      </c>
      <c r="H775">
        <v>2353</v>
      </c>
      <c r="I775">
        <f t="shared" si="77"/>
        <v>43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3"/>
        <v>42838.208333333328</v>
      </c>
      <c r="O775" s="8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16">
        <f t="shared" si="72"/>
        <v>135</v>
      </c>
      <c r="G776" t="s">
        <v>20</v>
      </c>
      <c r="H776">
        <v>78</v>
      </c>
      <c r="I776">
        <f t="shared" si="77"/>
        <v>86.86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3"/>
        <v>42513.208333333328</v>
      </c>
      <c r="O776" s="8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16">
        <f t="shared" si="72"/>
        <v>10</v>
      </c>
      <c r="G777" t="s">
        <v>14</v>
      </c>
      <c r="H777">
        <v>10</v>
      </c>
      <c r="I777">
        <f t="shared" si="77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3"/>
        <v>41949.25</v>
      </c>
      <c r="O777" s="8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16">
        <f t="shared" si="72"/>
        <v>65</v>
      </c>
      <c r="G778" t="s">
        <v>14</v>
      </c>
      <c r="H778">
        <v>2201</v>
      </c>
      <c r="I778">
        <f t="shared" si="77"/>
        <v>33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3"/>
        <v>43650.208333333328</v>
      </c>
      <c r="O778" s="8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16">
        <f t="shared" si="72"/>
        <v>49</v>
      </c>
      <c r="G779" t="s">
        <v>14</v>
      </c>
      <c r="H779">
        <v>676</v>
      </c>
      <c r="I779">
        <f t="shared" si="77"/>
        <v>68.03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3"/>
        <v>40809.208333333336</v>
      </c>
      <c r="O779" s="8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16">
        <f t="shared" si="72"/>
        <v>787</v>
      </c>
      <c r="G780" t="s">
        <v>20</v>
      </c>
      <c r="H780">
        <v>174</v>
      </c>
      <c r="I780">
        <f t="shared" si="77"/>
        <v>58.87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3"/>
        <v>40768.208333333336</v>
      </c>
      <c r="O780" s="8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16">
        <f t="shared" si="72"/>
        <v>80</v>
      </c>
      <c r="G781" t="s">
        <v>14</v>
      </c>
      <c r="H781">
        <v>831</v>
      </c>
      <c r="I781">
        <f t="shared" si="77"/>
        <v>105.05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3"/>
        <v>42230.208333333328</v>
      </c>
      <c r="O781" s="8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16">
        <f t="shared" si="72"/>
        <v>106</v>
      </c>
      <c r="G782" t="s">
        <v>20</v>
      </c>
      <c r="H782">
        <v>164</v>
      </c>
      <c r="I782">
        <f t="shared" si="77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3"/>
        <v>42573.208333333328</v>
      </c>
      <c r="O782" s="8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hidden="1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72"/>
        <v>50</v>
      </c>
      <c r="G783" t="s">
        <v>74</v>
      </c>
      <c r="H783">
        <v>56</v>
      </c>
      <c r="I783">
        <f t="shared" si="77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3"/>
        <v>40482.208333333336</v>
      </c>
      <c r="O783" s="8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16">
        <f t="shared" si="72"/>
        <v>215</v>
      </c>
      <c r="G784" t="s">
        <v>20</v>
      </c>
      <c r="H784">
        <v>161</v>
      </c>
      <c r="I784">
        <f t="shared" si="77"/>
        <v>68.2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3"/>
        <v>40603.25</v>
      </c>
      <c r="O784" s="8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16">
        <f t="shared" si="72"/>
        <v>141</v>
      </c>
      <c r="G785" t="s">
        <v>20</v>
      </c>
      <c r="H785">
        <v>138</v>
      </c>
      <c r="I785">
        <f t="shared" si="77"/>
        <v>75.73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3"/>
        <v>41625.25</v>
      </c>
      <c r="O785" s="8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16">
        <f t="shared" si="72"/>
        <v>115</v>
      </c>
      <c r="G786" t="s">
        <v>20</v>
      </c>
      <c r="H786">
        <v>3308</v>
      </c>
      <c r="I786">
        <f t="shared" si="77"/>
        <v>31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3"/>
        <v>42435.25</v>
      </c>
      <c r="O786" s="8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16">
        <f t="shared" si="72"/>
        <v>193</v>
      </c>
      <c r="G787" t="s">
        <v>20</v>
      </c>
      <c r="H787">
        <v>127</v>
      </c>
      <c r="I787">
        <f t="shared" si="77"/>
        <v>101.88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3"/>
        <v>43582.208333333328</v>
      </c>
      <c r="O787" s="8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16">
        <f t="shared" si="72"/>
        <v>729</v>
      </c>
      <c r="G788" t="s">
        <v>20</v>
      </c>
      <c r="H788">
        <v>207</v>
      </c>
      <c r="I788">
        <f t="shared" si="77"/>
        <v>52.88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3"/>
        <v>43186.208333333328</v>
      </c>
      <c r="O788" s="8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16">
        <f t="shared" si="72"/>
        <v>99</v>
      </c>
      <c r="G789" t="s">
        <v>14</v>
      </c>
      <c r="H789">
        <v>859</v>
      </c>
      <c r="I789">
        <f t="shared" si="77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3"/>
        <v>40684.208333333336</v>
      </c>
      <c r="O789" s="8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hidden="1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72"/>
        <v>88</v>
      </c>
      <c r="G790" t="s">
        <v>47</v>
      </c>
      <c r="H790">
        <v>31</v>
      </c>
      <c r="I790">
        <f t="shared" si="77"/>
        <v>102.39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3"/>
        <v>41202.208333333336</v>
      </c>
      <c r="O790" s="8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16">
        <f t="shared" si="72"/>
        <v>37</v>
      </c>
      <c r="G791" t="s">
        <v>14</v>
      </c>
      <c r="H791">
        <v>45</v>
      </c>
      <c r="I791">
        <f t="shared" si="77"/>
        <v>74.47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3"/>
        <v>41786.208333333336</v>
      </c>
      <c r="O791" s="8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hidden="1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72"/>
        <v>30</v>
      </c>
      <c r="G792" t="s">
        <v>74</v>
      </c>
      <c r="H792">
        <v>1113</v>
      </c>
      <c r="I792">
        <f t="shared" si="77"/>
        <v>51.01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3"/>
        <v>40223.25</v>
      </c>
      <c r="O792" s="8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16">
        <f t="shared" si="72"/>
        <v>25</v>
      </c>
      <c r="G793" t="s">
        <v>14</v>
      </c>
      <c r="H793">
        <v>6</v>
      </c>
      <c r="I793">
        <f t="shared" si="77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3"/>
        <v>42715.25</v>
      </c>
      <c r="O793" s="8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16">
        <f t="shared" si="72"/>
        <v>34</v>
      </c>
      <c r="G794" t="s">
        <v>14</v>
      </c>
      <c r="H794">
        <v>7</v>
      </c>
      <c r="I794">
        <f t="shared" si="77"/>
        <v>97.14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3"/>
        <v>41451.208333333336</v>
      </c>
      <c r="O794" s="8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16">
        <f t="shared" si="72"/>
        <v>1185</v>
      </c>
      <c r="G795" t="s">
        <v>20</v>
      </c>
      <c r="H795">
        <v>181</v>
      </c>
      <c r="I795">
        <f t="shared" si="77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3"/>
        <v>41450.208333333336</v>
      </c>
      <c r="O795" s="8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16">
        <f t="shared" si="72"/>
        <v>125</v>
      </c>
      <c r="G796" t="s">
        <v>20</v>
      </c>
      <c r="H796">
        <v>110</v>
      </c>
      <c r="I796">
        <f t="shared" si="77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3"/>
        <v>43091.25</v>
      </c>
      <c r="O796" s="8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16">
        <f t="shared" si="72"/>
        <v>14</v>
      </c>
      <c r="G797" t="s">
        <v>14</v>
      </c>
      <c r="H797">
        <v>31</v>
      </c>
      <c r="I797">
        <f t="shared" si="77"/>
        <v>32.97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3"/>
        <v>42675.208333333328</v>
      </c>
      <c r="O797" s="8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16">
        <f t="shared" si="72"/>
        <v>54</v>
      </c>
      <c r="G798" t="s">
        <v>14</v>
      </c>
      <c r="H798">
        <v>78</v>
      </c>
      <c r="I798">
        <f t="shared" si="77"/>
        <v>54.81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3"/>
        <v>41859.208333333336</v>
      </c>
      <c r="O798" s="8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16">
        <f t="shared" si="72"/>
        <v>109</v>
      </c>
      <c r="G799" t="s">
        <v>20</v>
      </c>
      <c r="H799">
        <v>185</v>
      </c>
      <c r="I799">
        <f t="shared" si="77"/>
        <v>45.04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3"/>
        <v>43464.25</v>
      </c>
      <c r="O799" s="8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16">
        <f t="shared" si="72"/>
        <v>188</v>
      </c>
      <c r="G800" t="s">
        <v>20</v>
      </c>
      <c r="H800">
        <v>121</v>
      </c>
      <c r="I800">
        <f t="shared" si="77"/>
        <v>52.96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3"/>
        <v>41060.208333333336</v>
      </c>
      <c r="O800" s="8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16">
        <f t="shared" si="72"/>
        <v>87</v>
      </c>
      <c r="G801" t="s">
        <v>14</v>
      </c>
      <c r="H801">
        <v>1225</v>
      </c>
      <c r="I801">
        <f t="shared" si="77"/>
        <v>60.02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3"/>
        <v>42399.25</v>
      </c>
      <c r="O801" s="8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16">
        <f t="shared" si="72"/>
        <v>1</v>
      </c>
      <c r="G802" t="s">
        <v>14</v>
      </c>
      <c r="H802">
        <v>1</v>
      </c>
      <c r="I802">
        <f t="shared" si="77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3"/>
        <v>42167.208333333328</v>
      </c>
      <c r="O802" s="8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16">
        <f t="shared" si="72"/>
        <v>202</v>
      </c>
      <c r="G803" t="s">
        <v>20</v>
      </c>
      <c r="H803">
        <v>106</v>
      </c>
      <c r="I803">
        <f t="shared" si="77"/>
        <v>44.03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3"/>
        <v>43830.25</v>
      </c>
      <c r="O803" s="8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16">
        <f t="shared" si="72"/>
        <v>197</v>
      </c>
      <c r="G804" t="s">
        <v>20</v>
      </c>
      <c r="H804">
        <v>142</v>
      </c>
      <c r="I804">
        <f t="shared" si="77"/>
        <v>86.03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3"/>
        <v>43650.208333333328</v>
      </c>
      <c r="O804" s="8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16">
        <f t="shared" si="72"/>
        <v>107</v>
      </c>
      <c r="G805" t="s">
        <v>20</v>
      </c>
      <c r="H805">
        <v>233</v>
      </c>
      <c r="I805">
        <f t="shared" si="77"/>
        <v>28.01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3"/>
        <v>43492.25</v>
      </c>
      <c r="O805" s="8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16">
        <f t="shared" si="72"/>
        <v>268</v>
      </c>
      <c r="G806" t="s">
        <v>20</v>
      </c>
      <c r="H806">
        <v>218</v>
      </c>
      <c r="I806">
        <f t="shared" si="77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3"/>
        <v>43102.25</v>
      </c>
      <c r="O806" s="8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16">
        <f t="shared" si="72"/>
        <v>50</v>
      </c>
      <c r="G807" t="s">
        <v>14</v>
      </c>
      <c r="H807">
        <v>67</v>
      </c>
      <c r="I807">
        <f t="shared" si="77"/>
        <v>73.61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3"/>
        <v>41958.25</v>
      </c>
      <c r="O807" s="8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16">
        <f t="shared" si="72"/>
        <v>1180</v>
      </c>
      <c r="G808" t="s">
        <v>20</v>
      </c>
      <c r="H808">
        <v>76</v>
      </c>
      <c r="I808">
        <f t="shared" si="77"/>
        <v>108.71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3"/>
        <v>40973.25</v>
      </c>
      <c r="O808" s="8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16">
        <f t="shared" si="72"/>
        <v>264</v>
      </c>
      <c r="G809" t="s">
        <v>20</v>
      </c>
      <c r="H809">
        <v>43</v>
      </c>
      <c r="I809">
        <f t="shared" si="77"/>
        <v>42.98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3"/>
        <v>43753.208333333328</v>
      </c>
      <c r="O809" s="8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16">
        <f t="shared" si="72"/>
        <v>30</v>
      </c>
      <c r="G810" t="s">
        <v>14</v>
      </c>
      <c r="H810">
        <v>19</v>
      </c>
      <c r="I810">
        <f t="shared" si="77"/>
        <v>83.32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3"/>
        <v>42507.208333333328</v>
      </c>
      <c r="O810" s="8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16">
        <f t="shared" si="72"/>
        <v>62</v>
      </c>
      <c r="G811" t="s">
        <v>14</v>
      </c>
      <c r="H811">
        <v>2108</v>
      </c>
      <c r="I811">
        <f t="shared" si="77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3"/>
        <v>41135.208333333336</v>
      </c>
      <c r="O811" s="8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16">
        <f t="shared" si="72"/>
        <v>193</v>
      </c>
      <c r="G812" t="s">
        <v>20</v>
      </c>
      <c r="H812">
        <v>221</v>
      </c>
      <c r="I812">
        <f t="shared" si="77"/>
        <v>55.93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3"/>
        <v>43067.25</v>
      </c>
      <c r="O812" s="8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16">
        <f t="shared" si="72"/>
        <v>77</v>
      </c>
      <c r="G813" t="s">
        <v>14</v>
      </c>
      <c r="H813">
        <v>679</v>
      </c>
      <c r="I813">
        <f t="shared" si="77"/>
        <v>105.04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3"/>
        <v>42378.25</v>
      </c>
      <c r="O813" s="8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16">
        <f t="shared" si="72"/>
        <v>225</v>
      </c>
      <c r="G814" t="s">
        <v>20</v>
      </c>
      <c r="H814">
        <v>2805</v>
      </c>
      <c r="I814">
        <f t="shared" si="77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3"/>
        <v>43206.208333333328</v>
      </c>
      <c r="O814" s="8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16">
        <f t="shared" si="72"/>
        <v>239</v>
      </c>
      <c r="G815" t="s">
        <v>20</v>
      </c>
      <c r="H815">
        <v>68</v>
      </c>
      <c r="I815">
        <f t="shared" si="77"/>
        <v>112.66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3"/>
        <v>41148.208333333336</v>
      </c>
      <c r="O815" s="8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16">
        <f t="shared" si="72"/>
        <v>92</v>
      </c>
      <c r="G816" t="s">
        <v>14</v>
      </c>
      <c r="H816">
        <v>36</v>
      </c>
      <c r="I816">
        <f t="shared" si="77"/>
        <v>81.94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3"/>
        <v>42517.208333333328</v>
      </c>
      <c r="O816" s="8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16">
        <f t="shared" si="72"/>
        <v>130</v>
      </c>
      <c r="G817" t="s">
        <v>20</v>
      </c>
      <c r="H817">
        <v>183</v>
      </c>
      <c r="I817">
        <f t="shared" si="77"/>
        <v>64.05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3"/>
        <v>43068.25</v>
      </c>
      <c r="O817" s="8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16">
        <f t="shared" si="72"/>
        <v>615</v>
      </c>
      <c r="G818" t="s">
        <v>20</v>
      </c>
      <c r="H818">
        <v>133</v>
      </c>
      <c r="I818">
        <f t="shared" si="77"/>
        <v>106.39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3"/>
        <v>41680.25</v>
      </c>
      <c r="O818" s="8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16">
        <f t="shared" si="72"/>
        <v>368</v>
      </c>
      <c r="G819" t="s">
        <v>20</v>
      </c>
      <c r="H819">
        <v>2489</v>
      </c>
      <c r="I819">
        <f t="shared" si="77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3"/>
        <v>43589.208333333328</v>
      </c>
      <c r="O819" s="8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16">
        <f t="shared" si="72"/>
        <v>1094</v>
      </c>
      <c r="G820" t="s">
        <v>20</v>
      </c>
      <c r="H820">
        <v>69</v>
      </c>
      <c r="I820">
        <f t="shared" si="77"/>
        <v>111.07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3"/>
        <v>43486.25</v>
      </c>
      <c r="O820" s="8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16">
        <f t="shared" si="72"/>
        <v>50</v>
      </c>
      <c r="G821" t="s">
        <v>14</v>
      </c>
      <c r="H821">
        <v>47</v>
      </c>
      <c r="I821">
        <f t="shared" si="77"/>
        <v>95.94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3"/>
        <v>41237.25</v>
      </c>
      <c r="O821" s="8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16">
        <f t="shared" si="72"/>
        <v>800</v>
      </c>
      <c r="G822" t="s">
        <v>20</v>
      </c>
      <c r="H822">
        <v>279</v>
      </c>
      <c r="I822">
        <f t="shared" si="77"/>
        <v>43.04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3"/>
        <v>43310.208333333328</v>
      </c>
      <c r="O822" s="8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16">
        <f t="shared" si="72"/>
        <v>291</v>
      </c>
      <c r="G823" t="s">
        <v>20</v>
      </c>
      <c r="H823">
        <v>210</v>
      </c>
      <c r="I823">
        <f t="shared" si="77"/>
        <v>67.97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3"/>
        <v>42794.25</v>
      </c>
      <c r="O823" s="8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16">
        <f t="shared" si="72"/>
        <v>349</v>
      </c>
      <c r="G824" t="s">
        <v>20</v>
      </c>
      <c r="H824">
        <v>2100</v>
      </c>
      <c r="I824">
        <f t="shared" si="77"/>
        <v>89.99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3"/>
        <v>41698.25</v>
      </c>
      <c r="O824" s="8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16">
        <f t="shared" si="72"/>
        <v>357</v>
      </c>
      <c r="G825" t="s">
        <v>20</v>
      </c>
      <c r="H825">
        <v>252</v>
      </c>
      <c r="I825">
        <f t="shared" si="77"/>
        <v>58.1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3"/>
        <v>41892.208333333336</v>
      </c>
      <c r="O825" s="8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16">
        <f t="shared" si="72"/>
        <v>126</v>
      </c>
      <c r="G826" t="s">
        <v>20</v>
      </c>
      <c r="H826">
        <v>1280</v>
      </c>
      <c r="I826">
        <f t="shared" si="77"/>
        <v>84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3"/>
        <v>40348.208333333336</v>
      </c>
      <c r="O826" s="8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16">
        <f t="shared" si="72"/>
        <v>387</v>
      </c>
      <c r="G827" t="s">
        <v>20</v>
      </c>
      <c r="H827">
        <v>157</v>
      </c>
      <c r="I827">
        <f t="shared" si="77"/>
        <v>88.85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3"/>
        <v>42941.208333333328</v>
      </c>
      <c r="O827" s="8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16">
        <f t="shared" si="72"/>
        <v>457</v>
      </c>
      <c r="G828" t="s">
        <v>20</v>
      </c>
      <c r="H828">
        <v>194</v>
      </c>
      <c r="I828">
        <f t="shared" si="77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3"/>
        <v>40525.25</v>
      </c>
      <c r="O828" s="8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16">
        <f t="shared" si="72"/>
        <v>266</v>
      </c>
      <c r="G829" t="s">
        <v>20</v>
      </c>
      <c r="H829">
        <v>82</v>
      </c>
      <c r="I829">
        <f t="shared" si="77"/>
        <v>74.8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3"/>
        <v>40666.208333333336</v>
      </c>
      <c r="O829" s="8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16">
        <f t="shared" si="72"/>
        <v>69</v>
      </c>
      <c r="G830" t="s">
        <v>14</v>
      </c>
      <c r="H830">
        <v>70</v>
      </c>
      <c r="I830">
        <f t="shared" si="77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3"/>
        <v>43340.208333333328</v>
      </c>
      <c r="O830" s="8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16">
        <f t="shared" si="72"/>
        <v>51</v>
      </c>
      <c r="G831" t="s">
        <v>14</v>
      </c>
      <c r="H831">
        <v>154</v>
      </c>
      <c r="I831">
        <f t="shared" si="77"/>
        <v>32.01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3"/>
        <v>42164.208333333328</v>
      </c>
      <c r="O831" s="8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16">
        <f t="shared" si="72"/>
        <v>1</v>
      </c>
      <c r="G832" t="s">
        <v>14</v>
      </c>
      <c r="H832">
        <v>22</v>
      </c>
      <c r="I832">
        <f t="shared" si="77"/>
        <v>64.73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3"/>
        <v>43103.25</v>
      </c>
      <c r="O832" s="8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16">
        <f t="shared" si="72"/>
        <v>108</v>
      </c>
      <c r="G833" t="s">
        <v>20</v>
      </c>
      <c r="H833">
        <v>4233</v>
      </c>
      <c r="I833">
        <f t="shared" si="77"/>
        <v>25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3"/>
        <v>40994.208333333336</v>
      </c>
      <c r="O833" s="8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16">
        <f t="shared" si="72"/>
        <v>315</v>
      </c>
      <c r="G834" t="s">
        <v>20</v>
      </c>
      <c r="H834">
        <v>1297</v>
      </c>
      <c r="I834">
        <f t="shared" si="77"/>
        <v>104.98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3"/>
        <v>42299.208333333328</v>
      </c>
      <c r="O834" s="8">
        <f t="shared" si="74"/>
        <v>42333.25</v>
      </c>
      <c r="P834" t="b">
        <v>1</v>
      </c>
      <c r="Q834" t="b">
        <v>0</v>
      </c>
      <c r="R834" t="s">
        <v>206</v>
      </c>
      <c r="S834" t="str">
        <f t="shared" si="75"/>
        <v>publishing</v>
      </c>
      <c r="T834" t="str">
        <f t="shared" si="76"/>
        <v>translations</v>
      </c>
    </row>
    <row r="835" spans="1:20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16">
        <f t="shared" ref="F835:F898" si="78">_xlfn.FLOOR.MATH(((E835/D835)*100))</f>
        <v>157</v>
      </c>
      <c r="G835" t="s">
        <v>20</v>
      </c>
      <c r="H835">
        <v>165</v>
      </c>
      <c r="I835">
        <f t="shared" si="77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79">(((L835/60)/60/24)+DATE(1970,1,1))</f>
        <v>40588.25</v>
      </c>
      <c r="O835" s="8">
        <f t="shared" ref="O835:O898" si="80">(((M835/60)/60/24)+DATE(1970,1,1))</f>
        <v>40599.25</v>
      </c>
      <c r="P835" t="b">
        <v>0</v>
      </c>
      <c r="Q835" t="b">
        <v>0</v>
      </c>
      <c r="R835" t="s">
        <v>206</v>
      </c>
      <c r="S835" t="str">
        <f t="shared" ref="S835:S898" si="81">LEFT(R835,SEARCH("/",R835)-1)</f>
        <v>publishing</v>
      </c>
      <c r="T835" t="str">
        <f t="shared" ref="T835:T898" si="82">RIGHT(R835,LEN(R835)-SEARCH("/",R835))</f>
        <v>translations</v>
      </c>
    </row>
    <row r="836" spans="1:20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16">
        <f t="shared" si="78"/>
        <v>153</v>
      </c>
      <c r="G836" t="s">
        <v>20</v>
      </c>
      <c r="H836">
        <v>119</v>
      </c>
      <c r="I836">
        <f t="shared" ref="I836:I899" si="83">ROUND(IF(E836=0,0,E836/H836),2)</f>
        <v>94.35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79"/>
        <v>41448.208333333336</v>
      </c>
      <c r="O836" s="8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16">
        <f t="shared" si="78"/>
        <v>89</v>
      </c>
      <c r="G837" t="s">
        <v>14</v>
      </c>
      <c r="H837">
        <v>1758</v>
      </c>
      <c r="I837">
        <f t="shared" si="83"/>
        <v>44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79"/>
        <v>42063.25</v>
      </c>
      <c r="O837" s="8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16">
        <f t="shared" si="78"/>
        <v>75</v>
      </c>
      <c r="G838" t="s">
        <v>14</v>
      </c>
      <c r="H838">
        <v>94</v>
      </c>
      <c r="I838">
        <f t="shared" si="83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79"/>
        <v>40214.25</v>
      </c>
      <c r="O838" s="8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16">
        <f t="shared" si="78"/>
        <v>852</v>
      </c>
      <c r="G839" t="s">
        <v>20</v>
      </c>
      <c r="H839">
        <v>1797</v>
      </c>
      <c r="I839">
        <f t="shared" si="83"/>
        <v>84.01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79"/>
        <v>40629.208333333336</v>
      </c>
      <c r="O839" s="8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16">
        <f t="shared" si="78"/>
        <v>138</v>
      </c>
      <c r="G840" t="s">
        <v>20</v>
      </c>
      <c r="H840">
        <v>261</v>
      </c>
      <c r="I840">
        <f t="shared" si="83"/>
        <v>34.06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79"/>
        <v>43370.208333333328</v>
      </c>
      <c r="O840" s="8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16">
        <f t="shared" si="78"/>
        <v>190</v>
      </c>
      <c r="G841" t="s">
        <v>20</v>
      </c>
      <c r="H841">
        <v>157</v>
      </c>
      <c r="I841">
        <f t="shared" si="83"/>
        <v>93.27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79"/>
        <v>41715.208333333336</v>
      </c>
      <c r="O841" s="8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16">
        <f t="shared" si="78"/>
        <v>100</v>
      </c>
      <c r="G842" t="s">
        <v>20</v>
      </c>
      <c r="H842">
        <v>3533</v>
      </c>
      <c r="I842">
        <f t="shared" si="83"/>
        <v>33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79"/>
        <v>41836.208333333336</v>
      </c>
      <c r="O842" s="8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16">
        <f t="shared" si="78"/>
        <v>142</v>
      </c>
      <c r="G843" t="s">
        <v>20</v>
      </c>
      <c r="H843">
        <v>155</v>
      </c>
      <c r="I843">
        <f t="shared" si="83"/>
        <v>83.81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79"/>
        <v>42419.25</v>
      </c>
      <c r="O843" s="8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16">
        <f t="shared" si="78"/>
        <v>563</v>
      </c>
      <c r="G844" t="s">
        <v>20</v>
      </c>
      <c r="H844">
        <v>132</v>
      </c>
      <c r="I844">
        <f t="shared" si="83"/>
        <v>63.99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79"/>
        <v>43266.208333333328</v>
      </c>
      <c r="O844" s="8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16">
        <f t="shared" si="78"/>
        <v>30</v>
      </c>
      <c r="G845" t="s">
        <v>14</v>
      </c>
      <c r="H845">
        <v>33</v>
      </c>
      <c r="I845">
        <f t="shared" si="83"/>
        <v>81.91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79"/>
        <v>43338.208333333328</v>
      </c>
      <c r="O845" s="8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hidden="1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78"/>
        <v>99</v>
      </c>
      <c r="G846" t="s">
        <v>74</v>
      </c>
      <c r="H846">
        <v>94</v>
      </c>
      <c r="I846">
        <f t="shared" si="83"/>
        <v>93.05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79"/>
        <v>40930.25</v>
      </c>
      <c r="O846" s="8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16">
        <f t="shared" si="78"/>
        <v>197</v>
      </c>
      <c r="G847" t="s">
        <v>20</v>
      </c>
      <c r="H847">
        <v>1354</v>
      </c>
      <c r="I847">
        <f t="shared" si="83"/>
        <v>101.98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79"/>
        <v>43235.208333333328</v>
      </c>
      <c r="O847" s="8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16">
        <f t="shared" si="78"/>
        <v>508</v>
      </c>
      <c r="G848" t="s">
        <v>20</v>
      </c>
      <c r="H848">
        <v>48</v>
      </c>
      <c r="I848">
        <f t="shared" si="83"/>
        <v>105.94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79"/>
        <v>43302.208333333328</v>
      </c>
      <c r="O848" s="8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16">
        <f t="shared" si="78"/>
        <v>237</v>
      </c>
      <c r="G849" t="s">
        <v>20</v>
      </c>
      <c r="H849">
        <v>110</v>
      </c>
      <c r="I849">
        <f t="shared" si="83"/>
        <v>101.58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79"/>
        <v>43107.25</v>
      </c>
      <c r="O849" s="8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16">
        <f t="shared" si="78"/>
        <v>338</v>
      </c>
      <c r="G850" t="s">
        <v>20</v>
      </c>
      <c r="H850">
        <v>172</v>
      </c>
      <c r="I850">
        <f t="shared" si="83"/>
        <v>62.97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79"/>
        <v>40341.208333333336</v>
      </c>
      <c r="O850" s="8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16">
        <f t="shared" si="78"/>
        <v>133</v>
      </c>
      <c r="G851" t="s">
        <v>20</v>
      </c>
      <c r="H851">
        <v>307</v>
      </c>
      <c r="I851">
        <f t="shared" si="83"/>
        <v>29.05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79"/>
        <v>40948.25</v>
      </c>
      <c r="O851" s="8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16">
        <f t="shared" si="78"/>
        <v>1</v>
      </c>
      <c r="G852" t="s">
        <v>14</v>
      </c>
      <c r="H852">
        <v>1</v>
      </c>
      <c r="I852">
        <f t="shared" si="83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79"/>
        <v>40866.25</v>
      </c>
      <c r="O852" s="8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16">
        <f t="shared" si="78"/>
        <v>207</v>
      </c>
      <c r="G853" t="s">
        <v>20</v>
      </c>
      <c r="H853">
        <v>160</v>
      </c>
      <c r="I853">
        <f t="shared" si="83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79"/>
        <v>41031.208333333336</v>
      </c>
      <c r="O853" s="8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16">
        <f t="shared" si="78"/>
        <v>51</v>
      </c>
      <c r="G854" t="s">
        <v>14</v>
      </c>
      <c r="H854">
        <v>31</v>
      </c>
      <c r="I854">
        <f t="shared" si="83"/>
        <v>80.81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79"/>
        <v>40740.208333333336</v>
      </c>
      <c r="O854" s="8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16">
        <f t="shared" si="78"/>
        <v>652</v>
      </c>
      <c r="G855" t="s">
        <v>20</v>
      </c>
      <c r="H855">
        <v>1467</v>
      </c>
      <c r="I855">
        <f t="shared" si="83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79"/>
        <v>40714.208333333336</v>
      </c>
      <c r="O855" s="8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16">
        <f t="shared" si="78"/>
        <v>113</v>
      </c>
      <c r="G856" t="s">
        <v>20</v>
      </c>
      <c r="H856">
        <v>2662</v>
      </c>
      <c r="I856">
        <f t="shared" si="83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79"/>
        <v>43787.25</v>
      </c>
      <c r="O856" s="8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16">
        <f t="shared" si="78"/>
        <v>102</v>
      </c>
      <c r="G857" t="s">
        <v>20</v>
      </c>
      <c r="H857">
        <v>452</v>
      </c>
      <c r="I857">
        <f t="shared" si="83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79"/>
        <v>40712.208333333336</v>
      </c>
      <c r="O857" s="8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16">
        <f t="shared" si="78"/>
        <v>356</v>
      </c>
      <c r="G858" t="s">
        <v>20</v>
      </c>
      <c r="H858">
        <v>158</v>
      </c>
      <c r="I858">
        <f t="shared" si="83"/>
        <v>54.16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79"/>
        <v>41023.208333333336</v>
      </c>
      <c r="O858" s="8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16">
        <f t="shared" si="78"/>
        <v>139</v>
      </c>
      <c r="G859" t="s">
        <v>20</v>
      </c>
      <c r="H859">
        <v>225</v>
      </c>
      <c r="I859">
        <f t="shared" si="83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79"/>
        <v>40944.25</v>
      </c>
      <c r="O859" s="8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16">
        <f t="shared" si="78"/>
        <v>69</v>
      </c>
      <c r="G860" t="s">
        <v>14</v>
      </c>
      <c r="H860">
        <v>35</v>
      </c>
      <c r="I860">
        <f t="shared" si="83"/>
        <v>79.37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79"/>
        <v>43211.208333333328</v>
      </c>
      <c r="O860" s="8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16">
        <f t="shared" si="78"/>
        <v>35</v>
      </c>
      <c r="G861" t="s">
        <v>14</v>
      </c>
      <c r="H861">
        <v>63</v>
      </c>
      <c r="I861">
        <f t="shared" si="83"/>
        <v>41.17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79"/>
        <v>41334.25</v>
      </c>
      <c r="O861" s="8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16">
        <f t="shared" si="78"/>
        <v>251</v>
      </c>
      <c r="G862" t="s">
        <v>20</v>
      </c>
      <c r="H862">
        <v>65</v>
      </c>
      <c r="I862">
        <f t="shared" si="83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79"/>
        <v>43515.25</v>
      </c>
      <c r="O862" s="8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16">
        <f t="shared" si="78"/>
        <v>105</v>
      </c>
      <c r="G863" t="s">
        <v>20</v>
      </c>
      <c r="H863">
        <v>163</v>
      </c>
      <c r="I863">
        <f t="shared" si="83"/>
        <v>57.16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79"/>
        <v>40258.208333333336</v>
      </c>
      <c r="O863" s="8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16">
        <f t="shared" si="78"/>
        <v>187</v>
      </c>
      <c r="G864" t="s">
        <v>20</v>
      </c>
      <c r="H864">
        <v>85</v>
      </c>
      <c r="I864">
        <f t="shared" si="83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79"/>
        <v>40756.208333333336</v>
      </c>
      <c r="O864" s="8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16">
        <f t="shared" si="78"/>
        <v>386</v>
      </c>
      <c r="G865" t="s">
        <v>20</v>
      </c>
      <c r="H865">
        <v>217</v>
      </c>
      <c r="I865">
        <f t="shared" si="83"/>
        <v>24.95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79"/>
        <v>42172.208333333328</v>
      </c>
      <c r="O865" s="8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16">
        <f t="shared" si="78"/>
        <v>347</v>
      </c>
      <c r="G866" t="s">
        <v>20</v>
      </c>
      <c r="H866">
        <v>150</v>
      </c>
      <c r="I866">
        <f t="shared" si="83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79"/>
        <v>42601.208333333328</v>
      </c>
      <c r="O866" s="8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16">
        <f t="shared" si="78"/>
        <v>185</v>
      </c>
      <c r="G867" t="s">
        <v>20</v>
      </c>
      <c r="H867">
        <v>3272</v>
      </c>
      <c r="I867">
        <f t="shared" si="83"/>
        <v>46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79"/>
        <v>41897.208333333336</v>
      </c>
      <c r="O867" s="8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hidden="1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78"/>
        <v>43</v>
      </c>
      <c r="G868" t="s">
        <v>74</v>
      </c>
      <c r="H868">
        <v>898</v>
      </c>
      <c r="I868">
        <f t="shared" si="83"/>
        <v>88.02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79"/>
        <v>40671.208333333336</v>
      </c>
      <c r="O868" s="8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16">
        <f t="shared" si="78"/>
        <v>162</v>
      </c>
      <c r="G869" t="s">
        <v>20</v>
      </c>
      <c r="H869">
        <v>300</v>
      </c>
      <c r="I869">
        <f t="shared" si="83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79"/>
        <v>43382.208333333328</v>
      </c>
      <c r="O869" s="8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16">
        <f t="shared" si="78"/>
        <v>184</v>
      </c>
      <c r="G870" t="s">
        <v>20</v>
      </c>
      <c r="H870">
        <v>126</v>
      </c>
      <c r="I870">
        <f t="shared" si="83"/>
        <v>102.69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79"/>
        <v>41559.208333333336</v>
      </c>
      <c r="O870" s="8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16">
        <f t="shared" si="78"/>
        <v>23</v>
      </c>
      <c r="G871" t="s">
        <v>14</v>
      </c>
      <c r="H871">
        <v>526</v>
      </c>
      <c r="I871">
        <f t="shared" si="83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79"/>
        <v>40350.208333333336</v>
      </c>
      <c r="O871" s="8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16">
        <f t="shared" si="78"/>
        <v>89</v>
      </c>
      <c r="G872" t="s">
        <v>14</v>
      </c>
      <c r="H872">
        <v>121</v>
      </c>
      <c r="I872">
        <f t="shared" si="83"/>
        <v>57.19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79"/>
        <v>42240.208333333328</v>
      </c>
      <c r="O872" s="8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16">
        <f t="shared" si="78"/>
        <v>272</v>
      </c>
      <c r="G873" t="s">
        <v>20</v>
      </c>
      <c r="H873">
        <v>2320</v>
      </c>
      <c r="I873">
        <f t="shared" si="83"/>
        <v>84.01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79"/>
        <v>43040.208333333328</v>
      </c>
      <c r="O873" s="8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16">
        <f t="shared" si="78"/>
        <v>170</v>
      </c>
      <c r="G874" t="s">
        <v>20</v>
      </c>
      <c r="H874">
        <v>81</v>
      </c>
      <c r="I874">
        <f t="shared" si="83"/>
        <v>98.67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79"/>
        <v>43346.208333333328</v>
      </c>
      <c r="O874" s="8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16">
        <f t="shared" si="78"/>
        <v>188</v>
      </c>
      <c r="G875" t="s">
        <v>20</v>
      </c>
      <c r="H875">
        <v>1887</v>
      </c>
      <c r="I875">
        <f t="shared" si="83"/>
        <v>42.01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79"/>
        <v>41647.25</v>
      </c>
      <c r="O875" s="8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16">
        <f t="shared" si="78"/>
        <v>346</v>
      </c>
      <c r="G876" t="s">
        <v>20</v>
      </c>
      <c r="H876">
        <v>4358</v>
      </c>
      <c r="I876">
        <f t="shared" si="83"/>
        <v>32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79"/>
        <v>40291.208333333336</v>
      </c>
      <c r="O876" s="8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16">
        <f t="shared" si="78"/>
        <v>69</v>
      </c>
      <c r="G877" t="s">
        <v>14</v>
      </c>
      <c r="H877">
        <v>67</v>
      </c>
      <c r="I877">
        <f t="shared" si="83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79"/>
        <v>40556.25</v>
      </c>
      <c r="O877" s="8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16">
        <f t="shared" si="78"/>
        <v>25</v>
      </c>
      <c r="G878" t="s">
        <v>14</v>
      </c>
      <c r="H878">
        <v>57</v>
      </c>
      <c r="I878">
        <f t="shared" si="83"/>
        <v>37.04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79"/>
        <v>43624.208333333328</v>
      </c>
      <c r="O878" s="8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16">
        <f t="shared" si="78"/>
        <v>77</v>
      </c>
      <c r="G879" t="s">
        <v>14</v>
      </c>
      <c r="H879">
        <v>1229</v>
      </c>
      <c r="I879">
        <f t="shared" si="83"/>
        <v>103.03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79"/>
        <v>42577.208333333328</v>
      </c>
      <c r="O879" s="8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16">
        <f t="shared" si="78"/>
        <v>37</v>
      </c>
      <c r="G880" t="s">
        <v>14</v>
      </c>
      <c r="H880">
        <v>12</v>
      </c>
      <c r="I880">
        <f t="shared" si="83"/>
        <v>84.33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79"/>
        <v>43845.25</v>
      </c>
      <c r="O880" s="8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16">
        <f t="shared" si="78"/>
        <v>543</v>
      </c>
      <c r="G881" t="s">
        <v>20</v>
      </c>
      <c r="H881">
        <v>53</v>
      </c>
      <c r="I881">
        <f t="shared" si="83"/>
        <v>102.6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79"/>
        <v>42788.25</v>
      </c>
      <c r="O881" s="8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16">
        <f t="shared" si="78"/>
        <v>228</v>
      </c>
      <c r="G882" t="s">
        <v>20</v>
      </c>
      <c r="H882">
        <v>2414</v>
      </c>
      <c r="I882">
        <f t="shared" si="83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79"/>
        <v>43667.208333333328</v>
      </c>
      <c r="O882" s="8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16">
        <f t="shared" si="78"/>
        <v>38</v>
      </c>
      <c r="G883" t="s">
        <v>14</v>
      </c>
      <c r="H883">
        <v>452</v>
      </c>
      <c r="I883">
        <f t="shared" si="83"/>
        <v>70.06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79"/>
        <v>42194.208333333328</v>
      </c>
      <c r="O883" s="8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16">
        <f t="shared" si="78"/>
        <v>370</v>
      </c>
      <c r="G884" t="s">
        <v>20</v>
      </c>
      <c r="H884">
        <v>80</v>
      </c>
      <c r="I884">
        <f t="shared" si="83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79"/>
        <v>42025.25</v>
      </c>
      <c r="O884" s="8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16">
        <f t="shared" si="78"/>
        <v>237</v>
      </c>
      <c r="G885" t="s">
        <v>20</v>
      </c>
      <c r="H885">
        <v>193</v>
      </c>
      <c r="I885">
        <f t="shared" si="83"/>
        <v>41.91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79"/>
        <v>40323.208333333336</v>
      </c>
      <c r="O885" s="8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16">
        <f t="shared" si="78"/>
        <v>64</v>
      </c>
      <c r="G886" t="s">
        <v>14</v>
      </c>
      <c r="H886">
        <v>1886</v>
      </c>
      <c r="I886">
        <f t="shared" si="83"/>
        <v>57.99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79"/>
        <v>41763.208333333336</v>
      </c>
      <c r="O886" s="8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16">
        <f t="shared" si="78"/>
        <v>118</v>
      </c>
      <c r="G887" t="s">
        <v>20</v>
      </c>
      <c r="H887">
        <v>52</v>
      </c>
      <c r="I887">
        <f t="shared" si="83"/>
        <v>40.94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79"/>
        <v>40335.208333333336</v>
      </c>
      <c r="O887" s="8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16">
        <f t="shared" si="78"/>
        <v>84</v>
      </c>
      <c r="G888" t="s">
        <v>14</v>
      </c>
      <c r="H888">
        <v>1825</v>
      </c>
      <c r="I888">
        <f t="shared" si="83"/>
        <v>70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79"/>
        <v>40416.208333333336</v>
      </c>
      <c r="O888" s="8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16">
        <f t="shared" si="78"/>
        <v>29</v>
      </c>
      <c r="G889" t="s">
        <v>14</v>
      </c>
      <c r="H889">
        <v>31</v>
      </c>
      <c r="I889">
        <f t="shared" si="83"/>
        <v>73.84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79"/>
        <v>42202.208333333328</v>
      </c>
      <c r="O889" s="8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16">
        <f t="shared" si="78"/>
        <v>209</v>
      </c>
      <c r="G890" t="s">
        <v>20</v>
      </c>
      <c r="H890">
        <v>290</v>
      </c>
      <c r="I890">
        <f t="shared" si="83"/>
        <v>41.98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79"/>
        <v>42836.208333333328</v>
      </c>
      <c r="O890" s="8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16">
        <f t="shared" si="78"/>
        <v>169</v>
      </c>
      <c r="G891" t="s">
        <v>20</v>
      </c>
      <c r="H891">
        <v>122</v>
      </c>
      <c r="I891">
        <f t="shared" si="83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79"/>
        <v>41710.208333333336</v>
      </c>
      <c r="O891" s="8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16">
        <f t="shared" si="78"/>
        <v>115</v>
      </c>
      <c r="G892" t="s">
        <v>20</v>
      </c>
      <c r="H892">
        <v>1470</v>
      </c>
      <c r="I892">
        <f t="shared" si="83"/>
        <v>106.02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79"/>
        <v>43640.208333333328</v>
      </c>
      <c r="O892" s="8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16">
        <f t="shared" si="78"/>
        <v>258</v>
      </c>
      <c r="G893" t="s">
        <v>20</v>
      </c>
      <c r="H893">
        <v>165</v>
      </c>
      <c r="I893">
        <f t="shared" si="83"/>
        <v>47.02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79"/>
        <v>40880.25</v>
      </c>
      <c r="O893" s="8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16">
        <f t="shared" si="78"/>
        <v>230</v>
      </c>
      <c r="G894" t="s">
        <v>20</v>
      </c>
      <c r="H894">
        <v>182</v>
      </c>
      <c r="I894">
        <f t="shared" si="83"/>
        <v>76.02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79"/>
        <v>40319.208333333336</v>
      </c>
      <c r="O894" s="8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16">
        <f t="shared" si="78"/>
        <v>128</v>
      </c>
      <c r="G895" t="s">
        <v>20</v>
      </c>
      <c r="H895">
        <v>199</v>
      </c>
      <c r="I895">
        <f t="shared" si="83"/>
        <v>54.12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79"/>
        <v>42170.208333333328</v>
      </c>
      <c r="O895" s="8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16">
        <f t="shared" si="78"/>
        <v>188</v>
      </c>
      <c r="G896" t="s">
        <v>20</v>
      </c>
      <c r="H896">
        <v>56</v>
      </c>
      <c r="I896">
        <f t="shared" si="83"/>
        <v>57.29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79"/>
        <v>41466.208333333336</v>
      </c>
      <c r="O896" s="8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16">
        <f t="shared" si="78"/>
        <v>6</v>
      </c>
      <c r="G897" t="s">
        <v>14</v>
      </c>
      <c r="H897">
        <v>107</v>
      </c>
      <c r="I897">
        <f t="shared" si="83"/>
        <v>103.81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79"/>
        <v>43134.25</v>
      </c>
      <c r="O897" s="8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16">
        <f t="shared" si="78"/>
        <v>774</v>
      </c>
      <c r="G898" t="s">
        <v>20</v>
      </c>
      <c r="H898">
        <v>1460</v>
      </c>
      <c r="I898">
        <f t="shared" si="83"/>
        <v>105.03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79"/>
        <v>40738.208333333336</v>
      </c>
      <c r="O898" s="8">
        <f t="shared" si="80"/>
        <v>40741.208333333336</v>
      </c>
      <c r="P898" t="b">
        <v>0</v>
      </c>
      <c r="Q898" t="b">
        <v>1</v>
      </c>
      <c r="R898" t="s">
        <v>17</v>
      </c>
      <c r="S898" t="str">
        <f t="shared" si="81"/>
        <v>food</v>
      </c>
      <c r="T898" t="str">
        <f t="shared" si="82"/>
        <v>food trucks</v>
      </c>
    </row>
    <row r="899" spans="1:20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16">
        <f t="shared" ref="F899:F962" si="84">_xlfn.FLOOR.MATH(((E899/D899)*100))</f>
        <v>27</v>
      </c>
      <c r="G899" t="s">
        <v>14</v>
      </c>
      <c r="H899">
        <v>27</v>
      </c>
      <c r="I899">
        <f t="shared" si="83"/>
        <v>90.26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85">(((L899/60)/60/24)+DATE(1970,1,1))</f>
        <v>43583.208333333328</v>
      </c>
      <c r="O899" s="8">
        <f t="shared" ref="O899:O962" si="86">(((M899/60)/60/24)+DATE(1970,1,1))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7">LEFT(R899,SEARCH("/",R899)-1)</f>
        <v>theater</v>
      </c>
      <c r="T899" t="str">
        <f t="shared" ref="T899:T962" si="88">RIGHT(R899,LEN(R899)-SEARCH("/",R899))</f>
        <v>plays</v>
      </c>
    </row>
    <row r="900" spans="1:20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16">
        <f t="shared" si="84"/>
        <v>52</v>
      </c>
      <c r="G900" t="s">
        <v>14</v>
      </c>
      <c r="H900">
        <v>1221</v>
      </c>
      <c r="I900">
        <f t="shared" ref="I900:I963" si="89">ROUND(IF(E900=0,0,E900/H900),2)</f>
        <v>76.98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85"/>
        <v>43815.25</v>
      </c>
      <c r="O900" s="8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16">
        <f t="shared" si="84"/>
        <v>407</v>
      </c>
      <c r="G901" t="s">
        <v>20</v>
      </c>
      <c r="H901">
        <v>123</v>
      </c>
      <c r="I901">
        <f t="shared" si="89"/>
        <v>102.6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5"/>
        <v>41554.208333333336</v>
      </c>
      <c r="O901" s="8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16">
        <f t="shared" si="84"/>
        <v>2</v>
      </c>
      <c r="G902" t="s">
        <v>14</v>
      </c>
      <c r="H902">
        <v>1</v>
      </c>
      <c r="I902">
        <f t="shared" si="89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5"/>
        <v>41901.208333333336</v>
      </c>
      <c r="O902" s="8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16">
        <f t="shared" si="84"/>
        <v>156</v>
      </c>
      <c r="G903" t="s">
        <v>20</v>
      </c>
      <c r="H903">
        <v>159</v>
      </c>
      <c r="I903">
        <f t="shared" si="89"/>
        <v>55.01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5"/>
        <v>43298.208333333328</v>
      </c>
      <c r="O903" s="8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16">
        <f t="shared" si="84"/>
        <v>252</v>
      </c>
      <c r="G904" t="s">
        <v>20</v>
      </c>
      <c r="H904">
        <v>110</v>
      </c>
      <c r="I904">
        <f t="shared" si="8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5"/>
        <v>42399.25</v>
      </c>
      <c r="O904" s="8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idden="1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84"/>
        <v>1</v>
      </c>
      <c r="G905" t="s">
        <v>47</v>
      </c>
      <c r="H905">
        <v>14</v>
      </c>
      <c r="I905">
        <f t="shared" si="89"/>
        <v>50.64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5"/>
        <v>41034.208333333336</v>
      </c>
      <c r="O905" s="8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16">
        <f t="shared" si="84"/>
        <v>12</v>
      </c>
      <c r="G906" t="s">
        <v>14</v>
      </c>
      <c r="H906">
        <v>16</v>
      </c>
      <c r="I906">
        <f t="shared" si="89"/>
        <v>49.69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5"/>
        <v>41186.208333333336</v>
      </c>
      <c r="O906" s="8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16">
        <f t="shared" si="84"/>
        <v>163</v>
      </c>
      <c r="G907" t="s">
        <v>20</v>
      </c>
      <c r="H907">
        <v>236</v>
      </c>
      <c r="I907">
        <f t="shared" si="89"/>
        <v>54.89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5"/>
        <v>41536.208333333336</v>
      </c>
      <c r="O907" s="8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16">
        <f t="shared" si="84"/>
        <v>162</v>
      </c>
      <c r="G908" t="s">
        <v>20</v>
      </c>
      <c r="H908">
        <v>191</v>
      </c>
      <c r="I908">
        <f t="shared" si="89"/>
        <v>46.93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5"/>
        <v>42868.208333333328</v>
      </c>
      <c r="O908" s="8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16">
        <f t="shared" si="84"/>
        <v>20</v>
      </c>
      <c r="G909" t="s">
        <v>14</v>
      </c>
      <c r="H909">
        <v>41</v>
      </c>
      <c r="I909">
        <f t="shared" si="89"/>
        <v>44.95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5"/>
        <v>40660.208333333336</v>
      </c>
      <c r="O909" s="8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16">
        <f t="shared" si="84"/>
        <v>319</v>
      </c>
      <c r="G910" t="s">
        <v>20</v>
      </c>
      <c r="H910">
        <v>3934</v>
      </c>
      <c r="I910">
        <f t="shared" si="89"/>
        <v>31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5"/>
        <v>41031.208333333336</v>
      </c>
      <c r="O910" s="8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16">
        <f t="shared" si="84"/>
        <v>478</v>
      </c>
      <c r="G911" t="s">
        <v>20</v>
      </c>
      <c r="H911">
        <v>80</v>
      </c>
      <c r="I911">
        <f t="shared" si="89"/>
        <v>107.76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5"/>
        <v>43255.208333333328</v>
      </c>
      <c r="O911" s="8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hidden="1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84"/>
        <v>19</v>
      </c>
      <c r="G912" t="s">
        <v>74</v>
      </c>
      <c r="H912">
        <v>296</v>
      </c>
      <c r="I912">
        <f t="shared" si="89"/>
        <v>102.08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5"/>
        <v>42026.25</v>
      </c>
      <c r="O912" s="8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16">
        <f t="shared" si="84"/>
        <v>198</v>
      </c>
      <c r="G913" t="s">
        <v>20</v>
      </c>
      <c r="H913">
        <v>462</v>
      </c>
      <c r="I913">
        <f t="shared" si="89"/>
        <v>24.98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5"/>
        <v>43717.208333333328</v>
      </c>
      <c r="O913" s="8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16">
        <f t="shared" si="84"/>
        <v>795</v>
      </c>
      <c r="G914" t="s">
        <v>20</v>
      </c>
      <c r="H914">
        <v>179</v>
      </c>
      <c r="I914">
        <f t="shared" si="89"/>
        <v>79.94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5"/>
        <v>41157.208333333336</v>
      </c>
      <c r="O914" s="8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16">
        <f t="shared" si="84"/>
        <v>50</v>
      </c>
      <c r="G915" t="s">
        <v>14</v>
      </c>
      <c r="H915">
        <v>523</v>
      </c>
      <c r="I915">
        <f t="shared" si="89"/>
        <v>67.95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5"/>
        <v>43597.208333333328</v>
      </c>
      <c r="O915" s="8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16">
        <f t="shared" si="84"/>
        <v>57</v>
      </c>
      <c r="G916" t="s">
        <v>14</v>
      </c>
      <c r="H916">
        <v>141</v>
      </c>
      <c r="I916">
        <f t="shared" si="89"/>
        <v>26.07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5"/>
        <v>41490.208333333336</v>
      </c>
      <c r="O916" s="8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16">
        <f t="shared" si="84"/>
        <v>155</v>
      </c>
      <c r="G917" t="s">
        <v>20</v>
      </c>
      <c r="H917">
        <v>1866</v>
      </c>
      <c r="I917">
        <f t="shared" si="89"/>
        <v>105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5"/>
        <v>42976.208333333328</v>
      </c>
      <c r="O917" s="8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16">
        <f t="shared" si="84"/>
        <v>36</v>
      </c>
      <c r="G918" t="s">
        <v>14</v>
      </c>
      <c r="H918">
        <v>52</v>
      </c>
      <c r="I918">
        <f t="shared" si="89"/>
        <v>25.83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5"/>
        <v>41991.25</v>
      </c>
      <c r="O918" s="8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hidden="1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84"/>
        <v>58</v>
      </c>
      <c r="G919" t="s">
        <v>47</v>
      </c>
      <c r="H919">
        <v>27</v>
      </c>
      <c r="I919">
        <f t="shared" si="89"/>
        <v>77.67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5"/>
        <v>40722.208333333336</v>
      </c>
      <c r="O919" s="8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16">
        <f t="shared" si="84"/>
        <v>237</v>
      </c>
      <c r="G920" t="s">
        <v>20</v>
      </c>
      <c r="H920">
        <v>156</v>
      </c>
      <c r="I920">
        <f t="shared" si="89"/>
        <v>57.83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5"/>
        <v>41117.208333333336</v>
      </c>
      <c r="O920" s="8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16">
        <f t="shared" si="84"/>
        <v>58</v>
      </c>
      <c r="G921" t="s">
        <v>14</v>
      </c>
      <c r="H921">
        <v>225</v>
      </c>
      <c r="I921">
        <f t="shared" si="89"/>
        <v>92.96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5"/>
        <v>43022.208333333328</v>
      </c>
      <c r="O921" s="8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16">
        <f t="shared" si="84"/>
        <v>182</v>
      </c>
      <c r="G922" t="s">
        <v>20</v>
      </c>
      <c r="H922">
        <v>255</v>
      </c>
      <c r="I922">
        <f t="shared" si="8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5"/>
        <v>43503.25</v>
      </c>
      <c r="O922" s="8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16">
        <f t="shared" si="84"/>
        <v>0</v>
      </c>
      <c r="G923" t="s">
        <v>14</v>
      </c>
      <c r="H923">
        <v>38</v>
      </c>
      <c r="I923">
        <f t="shared" si="89"/>
        <v>31.84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5"/>
        <v>40951.25</v>
      </c>
      <c r="O923" s="8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16">
        <f t="shared" si="84"/>
        <v>175</v>
      </c>
      <c r="G924" t="s">
        <v>20</v>
      </c>
      <c r="H924">
        <v>2261</v>
      </c>
      <c r="I924">
        <f t="shared" si="89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5"/>
        <v>43443.25</v>
      </c>
      <c r="O924" s="8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16">
        <f t="shared" si="84"/>
        <v>237</v>
      </c>
      <c r="G925" t="s">
        <v>20</v>
      </c>
      <c r="H925">
        <v>40</v>
      </c>
      <c r="I925">
        <f t="shared" si="89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5"/>
        <v>40373.208333333336</v>
      </c>
      <c r="O925" s="8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16">
        <f t="shared" si="84"/>
        <v>488</v>
      </c>
      <c r="G926" t="s">
        <v>20</v>
      </c>
      <c r="H926">
        <v>2289</v>
      </c>
      <c r="I926">
        <f t="shared" si="8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5"/>
        <v>43769.208333333328</v>
      </c>
      <c r="O926" s="8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16">
        <f t="shared" si="84"/>
        <v>224</v>
      </c>
      <c r="G927" t="s">
        <v>20</v>
      </c>
      <c r="H927">
        <v>65</v>
      </c>
      <c r="I927">
        <f t="shared" si="89"/>
        <v>103.42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5"/>
        <v>43000.208333333328</v>
      </c>
      <c r="O927" s="8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16">
        <f t="shared" si="84"/>
        <v>18</v>
      </c>
      <c r="G928" t="s">
        <v>14</v>
      </c>
      <c r="H928">
        <v>15</v>
      </c>
      <c r="I928">
        <f t="shared" si="89"/>
        <v>105.13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5"/>
        <v>42502.208333333328</v>
      </c>
      <c r="O928" s="8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16">
        <f t="shared" si="84"/>
        <v>45</v>
      </c>
      <c r="G929" t="s">
        <v>14</v>
      </c>
      <c r="H929">
        <v>37</v>
      </c>
      <c r="I929">
        <f t="shared" si="89"/>
        <v>89.22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5"/>
        <v>41102.208333333336</v>
      </c>
      <c r="O929" s="8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16">
        <f t="shared" si="84"/>
        <v>117</v>
      </c>
      <c r="G930" t="s">
        <v>20</v>
      </c>
      <c r="H930">
        <v>3777</v>
      </c>
      <c r="I930">
        <f t="shared" si="89"/>
        <v>52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5"/>
        <v>41637.25</v>
      </c>
      <c r="O930" s="8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16">
        <f t="shared" si="84"/>
        <v>217</v>
      </c>
      <c r="G931" t="s">
        <v>20</v>
      </c>
      <c r="H931">
        <v>184</v>
      </c>
      <c r="I931">
        <f t="shared" si="8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5"/>
        <v>42858.208333333328</v>
      </c>
      <c r="O931" s="8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16">
        <f t="shared" si="84"/>
        <v>112</v>
      </c>
      <c r="G932" t="s">
        <v>20</v>
      </c>
      <c r="H932">
        <v>85</v>
      </c>
      <c r="I932">
        <f t="shared" si="89"/>
        <v>46.24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5"/>
        <v>42060.25</v>
      </c>
      <c r="O932" s="8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16">
        <f t="shared" si="84"/>
        <v>72</v>
      </c>
      <c r="G933" t="s">
        <v>14</v>
      </c>
      <c r="H933">
        <v>112</v>
      </c>
      <c r="I933">
        <f t="shared" si="89"/>
        <v>51.15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5"/>
        <v>41818.208333333336</v>
      </c>
      <c r="O933" s="8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16">
        <f t="shared" si="84"/>
        <v>212</v>
      </c>
      <c r="G934" t="s">
        <v>20</v>
      </c>
      <c r="H934">
        <v>144</v>
      </c>
      <c r="I934">
        <f t="shared" si="8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5"/>
        <v>41709.208333333336</v>
      </c>
      <c r="O934" s="8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16">
        <f t="shared" si="84"/>
        <v>239</v>
      </c>
      <c r="G935" t="s">
        <v>20</v>
      </c>
      <c r="H935">
        <v>1902</v>
      </c>
      <c r="I935">
        <f t="shared" si="89"/>
        <v>92.02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5"/>
        <v>41372.208333333336</v>
      </c>
      <c r="O935" s="8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16">
        <f t="shared" si="84"/>
        <v>181</v>
      </c>
      <c r="G936" t="s">
        <v>20</v>
      </c>
      <c r="H936">
        <v>105</v>
      </c>
      <c r="I936">
        <f t="shared" si="89"/>
        <v>107.43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5"/>
        <v>42422.25</v>
      </c>
      <c r="O936" s="8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16">
        <f t="shared" si="84"/>
        <v>164</v>
      </c>
      <c r="G937" t="s">
        <v>20</v>
      </c>
      <c r="H937">
        <v>132</v>
      </c>
      <c r="I937">
        <f t="shared" si="8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5"/>
        <v>42209.208333333328</v>
      </c>
      <c r="O937" s="8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16">
        <f t="shared" si="84"/>
        <v>1</v>
      </c>
      <c r="G938" t="s">
        <v>14</v>
      </c>
      <c r="H938">
        <v>21</v>
      </c>
      <c r="I938">
        <f t="shared" si="89"/>
        <v>80.48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5"/>
        <v>43668.208333333328</v>
      </c>
      <c r="O938" s="8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hidden="1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84"/>
        <v>49</v>
      </c>
      <c r="G939" t="s">
        <v>74</v>
      </c>
      <c r="H939">
        <v>976</v>
      </c>
      <c r="I939">
        <f t="shared" si="89"/>
        <v>86.98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5"/>
        <v>42334.25</v>
      </c>
      <c r="O939" s="8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16">
        <f t="shared" si="84"/>
        <v>109</v>
      </c>
      <c r="G940" t="s">
        <v>20</v>
      </c>
      <c r="H940">
        <v>96</v>
      </c>
      <c r="I940">
        <f t="shared" si="89"/>
        <v>105.14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5"/>
        <v>43263.208333333328</v>
      </c>
      <c r="O940" s="8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16">
        <f t="shared" si="84"/>
        <v>49</v>
      </c>
      <c r="G941" t="s">
        <v>14</v>
      </c>
      <c r="H941">
        <v>67</v>
      </c>
      <c r="I941">
        <f t="shared" si="89"/>
        <v>57.3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5"/>
        <v>40670.208333333336</v>
      </c>
      <c r="O941" s="8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hidden="1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84"/>
        <v>62</v>
      </c>
      <c r="G942" t="s">
        <v>47</v>
      </c>
      <c r="H942">
        <v>66</v>
      </c>
      <c r="I942">
        <f t="shared" si="89"/>
        <v>93.35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5"/>
        <v>41244.25</v>
      </c>
      <c r="O942" s="8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16">
        <f t="shared" si="84"/>
        <v>13</v>
      </c>
      <c r="G943" t="s">
        <v>14</v>
      </c>
      <c r="H943">
        <v>78</v>
      </c>
      <c r="I943">
        <f t="shared" si="8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5"/>
        <v>40552.25</v>
      </c>
      <c r="O943" s="8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16">
        <f t="shared" si="84"/>
        <v>64</v>
      </c>
      <c r="G944" t="s">
        <v>14</v>
      </c>
      <c r="H944">
        <v>67</v>
      </c>
      <c r="I944">
        <f t="shared" si="89"/>
        <v>92.61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5"/>
        <v>40568.25</v>
      </c>
      <c r="O944" s="8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16">
        <f t="shared" si="84"/>
        <v>159</v>
      </c>
      <c r="G945" t="s">
        <v>20</v>
      </c>
      <c r="H945">
        <v>114</v>
      </c>
      <c r="I945">
        <f t="shared" si="89"/>
        <v>104.99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5"/>
        <v>41906.208333333336</v>
      </c>
      <c r="O945" s="8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16">
        <f t="shared" si="84"/>
        <v>81</v>
      </c>
      <c r="G946" t="s">
        <v>14</v>
      </c>
      <c r="H946">
        <v>263</v>
      </c>
      <c r="I946">
        <f t="shared" si="89"/>
        <v>30.96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5"/>
        <v>42776.25</v>
      </c>
      <c r="O946" s="8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16">
        <f t="shared" si="84"/>
        <v>32</v>
      </c>
      <c r="G947" t="s">
        <v>14</v>
      </c>
      <c r="H947">
        <v>1691</v>
      </c>
      <c r="I947">
        <f t="shared" si="89"/>
        <v>33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5"/>
        <v>41004.208333333336</v>
      </c>
      <c r="O947" s="8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16">
        <f t="shared" si="84"/>
        <v>9</v>
      </c>
      <c r="G948" t="s">
        <v>14</v>
      </c>
      <c r="H948">
        <v>181</v>
      </c>
      <c r="I948">
        <f t="shared" si="89"/>
        <v>84.19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5"/>
        <v>40710.208333333336</v>
      </c>
      <c r="O948" s="8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16">
        <f t="shared" si="84"/>
        <v>26</v>
      </c>
      <c r="G949" t="s">
        <v>14</v>
      </c>
      <c r="H949">
        <v>13</v>
      </c>
      <c r="I949">
        <f t="shared" si="89"/>
        <v>73.92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5"/>
        <v>41908.208333333336</v>
      </c>
      <c r="O949" s="8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hidden="1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84"/>
        <v>62</v>
      </c>
      <c r="G950" t="s">
        <v>74</v>
      </c>
      <c r="H950">
        <v>160</v>
      </c>
      <c r="I950">
        <f t="shared" si="89"/>
        <v>36.99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5"/>
        <v>41985.25</v>
      </c>
      <c r="O950" s="8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16">
        <f t="shared" si="84"/>
        <v>161</v>
      </c>
      <c r="G951" t="s">
        <v>20</v>
      </c>
      <c r="H951">
        <v>203</v>
      </c>
      <c r="I951">
        <f t="shared" si="89"/>
        <v>46.9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5"/>
        <v>42112.208333333328</v>
      </c>
      <c r="O951" s="8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16">
        <f t="shared" si="84"/>
        <v>5</v>
      </c>
      <c r="G952" t="s">
        <v>14</v>
      </c>
      <c r="H952">
        <v>1</v>
      </c>
      <c r="I952">
        <f t="shared" si="89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5"/>
        <v>43571.208333333328</v>
      </c>
      <c r="O952" s="8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16">
        <f t="shared" si="84"/>
        <v>1096</v>
      </c>
      <c r="G953" t="s">
        <v>20</v>
      </c>
      <c r="H953">
        <v>1559</v>
      </c>
      <c r="I953">
        <f t="shared" si="89"/>
        <v>102.02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5"/>
        <v>42730.25</v>
      </c>
      <c r="O953" s="8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hidden="1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84"/>
        <v>70</v>
      </c>
      <c r="G954" t="s">
        <v>74</v>
      </c>
      <c r="H954">
        <v>2266</v>
      </c>
      <c r="I954">
        <f t="shared" si="89"/>
        <v>45.01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5"/>
        <v>42591.208333333328</v>
      </c>
      <c r="O954" s="8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16">
        <f t="shared" si="84"/>
        <v>60</v>
      </c>
      <c r="G955" t="s">
        <v>14</v>
      </c>
      <c r="H955">
        <v>21</v>
      </c>
      <c r="I955">
        <f t="shared" si="89"/>
        <v>94.29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5"/>
        <v>42358.25</v>
      </c>
      <c r="O955" s="8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16">
        <f t="shared" si="84"/>
        <v>367</v>
      </c>
      <c r="G956" t="s">
        <v>20</v>
      </c>
      <c r="H956">
        <v>1548</v>
      </c>
      <c r="I956">
        <f t="shared" si="89"/>
        <v>101.02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5"/>
        <v>41174.208333333336</v>
      </c>
      <c r="O956" s="8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16">
        <f t="shared" si="84"/>
        <v>1109</v>
      </c>
      <c r="G957" t="s">
        <v>20</v>
      </c>
      <c r="H957">
        <v>80</v>
      </c>
      <c r="I957">
        <f t="shared" si="89"/>
        <v>97.04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5"/>
        <v>41238.25</v>
      </c>
      <c r="O957" s="8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16">
        <f t="shared" si="84"/>
        <v>19</v>
      </c>
      <c r="G958" t="s">
        <v>14</v>
      </c>
      <c r="H958">
        <v>830</v>
      </c>
      <c r="I958">
        <f t="shared" si="89"/>
        <v>43.01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5"/>
        <v>42360.25</v>
      </c>
      <c r="O958" s="8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16">
        <f t="shared" si="84"/>
        <v>126</v>
      </c>
      <c r="G959" t="s">
        <v>20</v>
      </c>
      <c r="H959">
        <v>131</v>
      </c>
      <c r="I959">
        <f t="shared" si="89"/>
        <v>94.92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5"/>
        <v>40955.25</v>
      </c>
      <c r="O959" s="8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16">
        <f t="shared" si="84"/>
        <v>734</v>
      </c>
      <c r="G960" t="s">
        <v>20</v>
      </c>
      <c r="H960">
        <v>112</v>
      </c>
      <c r="I960">
        <f t="shared" si="8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5"/>
        <v>40350.208333333336</v>
      </c>
      <c r="O960" s="8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16">
        <f t="shared" si="84"/>
        <v>4</v>
      </c>
      <c r="G961" t="s">
        <v>14</v>
      </c>
      <c r="H961">
        <v>130</v>
      </c>
      <c r="I961">
        <f t="shared" si="89"/>
        <v>51.01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5"/>
        <v>40357.208333333336</v>
      </c>
      <c r="O961" s="8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16">
        <f t="shared" si="84"/>
        <v>85</v>
      </c>
      <c r="G962" t="s">
        <v>14</v>
      </c>
      <c r="H962">
        <v>55</v>
      </c>
      <c r="I962">
        <f t="shared" si="89"/>
        <v>85.05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5"/>
        <v>42408.25</v>
      </c>
      <c r="O962" s="8">
        <f t="shared" si="86"/>
        <v>42445.208333333328</v>
      </c>
      <c r="P962" t="b">
        <v>0</v>
      </c>
      <c r="Q962" t="b">
        <v>0</v>
      </c>
      <c r="R962" t="s">
        <v>28</v>
      </c>
      <c r="S962" t="str">
        <f t="shared" si="87"/>
        <v>technology</v>
      </c>
      <c r="T962" t="str">
        <f t="shared" si="88"/>
        <v>web</v>
      </c>
    </row>
    <row r="963" spans="1:20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16">
        <f t="shared" ref="F963:F1001" si="90">_xlfn.FLOOR.MATH(((E963/D963)*100))</f>
        <v>119</v>
      </c>
      <c r="G963" t="s">
        <v>20</v>
      </c>
      <c r="H963">
        <v>155</v>
      </c>
      <c r="I963">
        <f t="shared" si="89"/>
        <v>43.87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91">(((L963/60)/60/24)+DATE(1970,1,1))</f>
        <v>40591.25</v>
      </c>
      <c r="O963" s="8">
        <f t="shared" ref="O963:O1001" si="92">(((M963/60)/60/24)+DATE(1970,1,1))</f>
        <v>40595.25</v>
      </c>
      <c r="P963" t="b">
        <v>0</v>
      </c>
      <c r="Q963" t="b">
        <v>0</v>
      </c>
      <c r="R963" t="s">
        <v>206</v>
      </c>
      <c r="S963" t="str">
        <f t="shared" ref="S963:S1001" si="93">LEFT(R963,SEARCH("/",R963)-1)</f>
        <v>publishing</v>
      </c>
      <c r="T963" t="str">
        <f t="shared" ref="T963:T1001" si="94">RIGHT(R963,LEN(R963)-SEARCH("/",R963))</f>
        <v>translations</v>
      </c>
    </row>
    <row r="964" spans="1:20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16">
        <f t="shared" si="90"/>
        <v>296</v>
      </c>
      <c r="G964" t="s">
        <v>20</v>
      </c>
      <c r="H964">
        <v>266</v>
      </c>
      <c r="I964">
        <f t="shared" ref="I964:I1001" si="95">ROUND(IF(E964=0,0,E964/H964),2)</f>
        <v>40.06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91"/>
        <v>41592.25</v>
      </c>
      <c r="O964" s="8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16">
        <f t="shared" si="90"/>
        <v>84</v>
      </c>
      <c r="G965" t="s">
        <v>14</v>
      </c>
      <c r="H965">
        <v>114</v>
      </c>
      <c r="I965">
        <f t="shared" si="95"/>
        <v>43.83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1"/>
        <v>40607.25</v>
      </c>
      <c r="O965" s="8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16">
        <f t="shared" si="90"/>
        <v>355</v>
      </c>
      <c r="G966" t="s">
        <v>20</v>
      </c>
      <c r="H966">
        <v>155</v>
      </c>
      <c r="I966">
        <f t="shared" si="95"/>
        <v>84.93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1"/>
        <v>42135.208333333328</v>
      </c>
      <c r="O966" s="8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16">
        <f t="shared" si="90"/>
        <v>386</v>
      </c>
      <c r="G967" t="s">
        <v>20</v>
      </c>
      <c r="H967">
        <v>207</v>
      </c>
      <c r="I967">
        <f t="shared" si="95"/>
        <v>41.07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1"/>
        <v>40203.25</v>
      </c>
      <c r="O967" s="8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16">
        <f t="shared" si="90"/>
        <v>792</v>
      </c>
      <c r="G968" t="s">
        <v>20</v>
      </c>
      <c r="H968">
        <v>245</v>
      </c>
      <c r="I968">
        <f t="shared" si="95"/>
        <v>54.97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1"/>
        <v>42901.208333333328</v>
      </c>
      <c r="O968" s="8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16">
        <f t="shared" si="90"/>
        <v>137</v>
      </c>
      <c r="G969" t="s">
        <v>20</v>
      </c>
      <c r="H969">
        <v>1573</v>
      </c>
      <c r="I969">
        <f t="shared" si="95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1"/>
        <v>41005.208333333336</v>
      </c>
      <c r="O969" s="8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1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16">
        <f t="shared" si="90"/>
        <v>338</v>
      </c>
      <c r="G970" t="s">
        <v>20</v>
      </c>
      <c r="H970">
        <v>114</v>
      </c>
      <c r="I970">
        <f t="shared" si="95"/>
        <v>71.2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1"/>
        <v>40544.25</v>
      </c>
      <c r="O970" s="8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16">
        <f t="shared" si="90"/>
        <v>108</v>
      </c>
      <c r="G971" t="s">
        <v>20</v>
      </c>
      <c r="H971">
        <v>93</v>
      </c>
      <c r="I971">
        <f t="shared" si="95"/>
        <v>91.94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1"/>
        <v>43821.25</v>
      </c>
      <c r="O971" s="8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16">
        <f t="shared" si="90"/>
        <v>60</v>
      </c>
      <c r="G972" t="s">
        <v>14</v>
      </c>
      <c r="H972">
        <v>594</v>
      </c>
      <c r="I972">
        <f t="shared" si="95"/>
        <v>97.07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1"/>
        <v>40672.208333333336</v>
      </c>
      <c r="O972" s="8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16">
        <f t="shared" si="90"/>
        <v>27</v>
      </c>
      <c r="G973" t="s">
        <v>14</v>
      </c>
      <c r="H973">
        <v>24</v>
      </c>
      <c r="I973">
        <f t="shared" si="95"/>
        <v>58.92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1"/>
        <v>41555.208333333336</v>
      </c>
      <c r="O973" s="8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16">
        <f t="shared" si="90"/>
        <v>228</v>
      </c>
      <c r="G974" t="s">
        <v>20</v>
      </c>
      <c r="H974">
        <v>1681</v>
      </c>
      <c r="I974">
        <f t="shared" si="95"/>
        <v>58.02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1"/>
        <v>41792.208333333336</v>
      </c>
      <c r="O974" s="8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16">
        <f t="shared" si="90"/>
        <v>21</v>
      </c>
      <c r="G975" t="s">
        <v>14</v>
      </c>
      <c r="H975">
        <v>252</v>
      </c>
      <c r="I975">
        <f t="shared" si="95"/>
        <v>103.87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1"/>
        <v>40522.25</v>
      </c>
      <c r="O975" s="8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16">
        <f t="shared" si="90"/>
        <v>373</v>
      </c>
      <c r="G976" t="s">
        <v>20</v>
      </c>
      <c r="H976">
        <v>32</v>
      </c>
      <c r="I976">
        <f t="shared" si="95"/>
        <v>93.47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1"/>
        <v>41412.208333333336</v>
      </c>
      <c r="O976" s="8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16">
        <f t="shared" si="90"/>
        <v>154</v>
      </c>
      <c r="G977" t="s">
        <v>20</v>
      </c>
      <c r="H977">
        <v>135</v>
      </c>
      <c r="I977">
        <f t="shared" si="95"/>
        <v>61.97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1"/>
        <v>42337.25</v>
      </c>
      <c r="O977" s="8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16">
        <f t="shared" si="90"/>
        <v>322</v>
      </c>
      <c r="G978" t="s">
        <v>20</v>
      </c>
      <c r="H978">
        <v>140</v>
      </c>
      <c r="I978">
        <f t="shared" si="95"/>
        <v>92.04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1"/>
        <v>40571.25</v>
      </c>
      <c r="O978" s="8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16">
        <f t="shared" si="90"/>
        <v>73</v>
      </c>
      <c r="G979" t="s">
        <v>14</v>
      </c>
      <c r="H979">
        <v>67</v>
      </c>
      <c r="I979">
        <f t="shared" si="95"/>
        <v>77.27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1"/>
        <v>43138.25</v>
      </c>
      <c r="O979" s="8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16">
        <f t="shared" si="90"/>
        <v>864</v>
      </c>
      <c r="G980" t="s">
        <v>20</v>
      </c>
      <c r="H980">
        <v>92</v>
      </c>
      <c r="I980">
        <f t="shared" si="95"/>
        <v>93.92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1"/>
        <v>42686.25</v>
      </c>
      <c r="O980" s="8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16">
        <f t="shared" si="90"/>
        <v>143</v>
      </c>
      <c r="G981" t="s">
        <v>20</v>
      </c>
      <c r="H981">
        <v>1015</v>
      </c>
      <c r="I981">
        <f t="shared" si="95"/>
        <v>84.97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1"/>
        <v>42078.208333333328</v>
      </c>
      <c r="O981" s="8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16">
        <f t="shared" si="90"/>
        <v>40</v>
      </c>
      <c r="G982" t="s">
        <v>14</v>
      </c>
      <c r="H982">
        <v>742</v>
      </c>
      <c r="I982">
        <f t="shared" si="95"/>
        <v>105.97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1"/>
        <v>42307.208333333328</v>
      </c>
      <c r="O982" s="8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16">
        <f t="shared" si="90"/>
        <v>178</v>
      </c>
      <c r="G983" t="s">
        <v>20</v>
      </c>
      <c r="H983">
        <v>323</v>
      </c>
      <c r="I983">
        <f t="shared" si="95"/>
        <v>36.97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1"/>
        <v>43094.25</v>
      </c>
      <c r="O983" s="8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16">
        <f t="shared" si="90"/>
        <v>84</v>
      </c>
      <c r="G984" t="s">
        <v>14</v>
      </c>
      <c r="H984">
        <v>75</v>
      </c>
      <c r="I984">
        <f t="shared" si="95"/>
        <v>81.53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1"/>
        <v>40743.208333333336</v>
      </c>
      <c r="O984" s="8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16">
        <f t="shared" si="90"/>
        <v>145</v>
      </c>
      <c r="G985" t="s">
        <v>20</v>
      </c>
      <c r="H985">
        <v>2326</v>
      </c>
      <c r="I985">
        <f t="shared" si="95"/>
        <v>81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1"/>
        <v>43681.208333333328</v>
      </c>
      <c r="O985" s="8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16">
        <f t="shared" si="90"/>
        <v>152</v>
      </c>
      <c r="G986" t="s">
        <v>20</v>
      </c>
      <c r="H986">
        <v>381</v>
      </c>
      <c r="I986">
        <f t="shared" si="95"/>
        <v>26.01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1"/>
        <v>43716.208333333328</v>
      </c>
      <c r="O986" s="8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16">
        <f t="shared" si="90"/>
        <v>67</v>
      </c>
      <c r="G987" t="s">
        <v>14</v>
      </c>
      <c r="H987">
        <v>4405</v>
      </c>
      <c r="I987">
        <f t="shared" si="95"/>
        <v>26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1"/>
        <v>41614.25</v>
      </c>
      <c r="O987" s="8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16">
        <f t="shared" si="90"/>
        <v>40</v>
      </c>
      <c r="G988" t="s">
        <v>14</v>
      </c>
      <c r="H988">
        <v>92</v>
      </c>
      <c r="I988">
        <f t="shared" si="95"/>
        <v>34.17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1"/>
        <v>40638.208333333336</v>
      </c>
      <c r="O988" s="8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16">
        <f t="shared" si="90"/>
        <v>216</v>
      </c>
      <c r="G989" t="s">
        <v>20</v>
      </c>
      <c r="H989">
        <v>480</v>
      </c>
      <c r="I989">
        <f t="shared" si="95"/>
        <v>28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1"/>
        <v>42852.208333333328</v>
      </c>
      <c r="O989" s="8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16">
        <f t="shared" si="90"/>
        <v>52</v>
      </c>
      <c r="G990" t="s">
        <v>14</v>
      </c>
      <c r="H990">
        <v>64</v>
      </c>
      <c r="I990">
        <f t="shared" si="95"/>
        <v>76.55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1"/>
        <v>42686.25</v>
      </c>
      <c r="O990" s="8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16">
        <f t="shared" si="90"/>
        <v>499</v>
      </c>
      <c r="G991" t="s">
        <v>20</v>
      </c>
      <c r="H991">
        <v>226</v>
      </c>
      <c r="I991">
        <f t="shared" si="95"/>
        <v>53.05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1"/>
        <v>43571.208333333328</v>
      </c>
      <c r="O991" s="8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16">
        <f t="shared" si="90"/>
        <v>87</v>
      </c>
      <c r="G992" t="s">
        <v>14</v>
      </c>
      <c r="H992">
        <v>64</v>
      </c>
      <c r="I992">
        <f t="shared" si="95"/>
        <v>106.86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1"/>
        <v>42432.25</v>
      </c>
      <c r="O992" s="8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16">
        <f t="shared" si="90"/>
        <v>113</v>
      </c>
      <c r="G993" t="s">
        <v>20</v>
      </c>
      <c r="H993">
        <v>241</v>
      </c>
      <c r="I993">
        <f t="shared" si="95"/>
        <v>46.02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1"/>
        <v>41907.208333333336</v>
      </c>
      <c r="O993" s="8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16">
        <f t="shared" si="90"/>
        <v>426</v>
      </c>
      <c r="G994" t="s">
        <v>20</v>
      </c>
      <c r="H994">
        <v>132</v>
      </c>
      <c r="I994">
        <f t="shared" si="95"/>
        <v>100.17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1"/>
        <v>43227.208333333328</v>
      </c>
      <c r="O994" s="8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hidden="1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90"/>
        <v>77</v>
      </c>
      <c r="G995" t="s">
        <v>74</v>
      </c>
      <c r="H995">
        <v>75</v>
      </c>
      <c r="I995">
        <f t="shared" si="95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1"/>
        <v>42362.25</v>
      </c>
      <c r="O995" s="8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16">
        <f t="shared" si="90"/>
        <v>52</v>
      </c>
      <c r="G996" t="s">
        <v>14</v>
      </c>
      <c r="H996">
        <v>842</v>
      </c>
      <c r="I996">
        <f t="shared" si="95"/>
        <v>87.97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1"/>
        <v>41929.208333333336</v>
      </c>
      <c r="O996" s="8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16">
        <f t="shared" si="90"/>
        <v>157</v>
      </c>
      <c r="G997" t="s">
        <v>20</v>
      </c>
      <c r="H997">
        <v>2043</v>
      </c>
      <c r="I997">
        <f t="shared" si="95"/>
        <v>75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1"/>
        <v>43408.208333333328</v>
      </c>
      <c r="O997" s="8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16">
        <f t="shared" si="90"/>
        <v>72</v>
      </c>
      <c r="G998" t="s">
        <v>14</v>
      </c>
      <c r="H998">
        <v>112</v>
      </c>
      <c r="I998">
        <f t="shared" si="95"/>
        <v>42.98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1"/>
        <v>41276.25</v>
      </c>
      <c r="O998" s="8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hidden="1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90"/>
        <v>60</v>
      </c>
      <c r="G999" t="s">
        <v>74</v>
      </c>
      <c r="H999">
        <v>139</v>
      </c>
      <c r="I999">
        <f t="shared" si="95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1"/>
        <v>41659.25</v>
      </c>
      <c r="O999" s="8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16">
        <f t="shared" si="90"/>
        <v>56</v>
      </c>
      <c r="G1000" t="s">
        <v>14</v>
      </c>
      <c r="H1000">
        <v>374</v>
      </c>
      <c r="I1000">
        <f t="shared" si="95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1"/>
        <v>40220.25</v>
      </c>
      <c r="O1000" s="8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hidden="1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90"/>
        <v>56</v>
      </c>
      <c r="G1001" t="s">
        <v>74</v>
      </c>
      <c r="H1001">
        <v>1122</v>
      </c>
      <c r="I1001">
        <f t="shared" si="95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1"/>
        <v>42550.208333333328</v>
      </c>
      <c r="O1001" s="8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autoFilter ref="A1:T1001" xr:uid="{00000000-0001-0000-0000-000000000000}">
    <filterColumn colId="6">
      <filters>
        <filter val="failed"/>
        <filter val="successful"/>
      </filters>
    </filterColumn>
  </autoFilter>
  <conditionalFormatting sqref="F1">
    <cfRule type="containsText" dxfId="15" priority="2" operator="containsText" text="canceled">
      <formula>NOT(ISERROR(SEARCH("canceled",F1)))</formula>
    </cfRule>
    <cfRule type="containsText" dxfId="14" priority="3" operator="containsText" text="live">
      <formula>NOT(ISERROR(SEARCH("live",F1)))</formula>
    </cfRule>
    <cfRule type="containsText" dxfId="13" priority="4" operator="containsText" text="Successful">
      <formula>NOT(ISERROR(SEARCH("Successful",F1)))</formula>
    </cfRule>
    <cfRule type="containsText" dxfId="12" priority="5" operator="containsText" text="Failed">
      <formula>NOT(ISERROR(SEARCH("Failed",F1)))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theme="4"/>
      </colorScale>
    </cfRule>
  </conditionalFormatting>
  <conditionalFormatting sqref="G1:G1048576">
    <cfRule type="containsText" dxfId="11" priority="6" operator="containsText" text="canceled">
      <formula>NOT(ISERROR(SEARCH("canceled",G1)))</formula>
    </cfRule>
    <cfRule type="containsText" dxfId="10" priority="7" operator="containsText" text="live">
      <formula>NOT(ISERROR(SEARCH("live",G1)))</formula>
    </cfRule>
    <cfRule type="containsText" dxfId="9" priority="8" operator="containsText" text="Successful">
      <formula>NOT(ISERROR(SEARCH("Successful",G1)))</formula>
    </cfRule>
    <cfRule type="containsText" dxfId="8" priority="9" operator="containsText" text="Failed">
      <formula>NOT(ISERROR(SEARCH("Failed",G1)))</formula>
    </cfRule>
  </conditionalFormatting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907DE-082E-4E18-AC3E-80B48F4B1110}">
  <sheetPr codeName="Sheet2"/>
  <dimension ref="A2:F15"/>
  <sheetViews>
    <sheetView workbookViewId="0">
      <selection activeCell="K22" sqref="K22"/>
    </sheetView>
  </sheetViews>
  <sheetFormatPr defaultRowHeight="15.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2" spans="1:6">
      <c r="A2" s="5" t="s">
        <v>6</v>
      </c>
      <c r="B2" t="s">
        <v>2034</v>
      </c>
    </row>
    <row r="3" spans="1:6" ht="17" customHeight="1"/>
    <row r="4" spans="1:6">
      <c r="A4" s="5" t="s">
        <v>2035</v>
      </c>
      <c r="B4" s="5" t="s">
        <v>2045</v>
      </c>
    </row>
    <row r="5" spans="1:6">
      <c r="A5" s="5" t="s">
        <v>2032</v>
      </c>
      <c r="B5" t="s">
        <v>74</v>
      </c>
      <c r="C5" t="s">
        <v>14</v>
      </c>
      <c r="D5" t="s">
        <v>47</v>
      </c>
      <c r="E5" t="s">
        <v>20</v>
      </c>
      <c r="F5" t="s">
        <v>2033</v>
      </c>
    </row>
    <row r="6" spans="1:6">
      <c r="A6" s="6" t="s">
        <v>2036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>
      <c r="A7" s="6" t="s">
        <v>2037</v>
      </c>
      <c r="B7">
        <v>4</v>
      </c>
      <c r="C7">
        <v>20</v>
      </c>
      <c r="E7">
        <v>22</v>
      </c>
      <c r="F7">
        <v>46</v>
      </c>
    </row>
    <row r="8" spans="1:6">
      <c r="A8" s="6" t="s">
        <v>2038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>
      <c r="A9" s="6" t="s">
        <v>2039</v>
      </c>
      <c r="E9">
        <v>4</v>
      </c>
      <c r="F9">
        <v>4</v>
      </c>
    </row>
    <row r="10" spans="1:6">
      <c r="A10" s="6" t="s">
        <v>2040</v>
      </c>
      <c r="B10">
        <v>10</v>
      </c>
      <c r="C10">
        <v>66</v>
      </c>
      <c r="E10">
        <v>99</v>
      </c>
      <c r="F10">
        <v>175</v>
      </c>
    </row>
    <row r="11" spans="1:6">
      <c r="A11" s="6" t="s">
        <v>2041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>
      <c r="A12" s="6" t="s">
        <v>2042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>
      <c r="A13" s="6" t="s">
        <v>2043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>
      <c r="A14" s="6" t="s">
        <v>2044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>
      <c r="A15" s="6" t="s">
        <v>2033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15920-02A9-4796-9B6F-525C901312F7}">
  <sheetPr codeName="Sheet3"/>
  <dimension ref="A1:F30"/>
  <sheetViews>
    <sheetView workbookViewId="0">
      <selection activeCell="I7" sqref="I7"/>
    </sheetView>
  </sheetViews>
  <sheetFormatPr defaultRowHeight="15.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  <col min="7" max="8" width="15.33203125" bestFit="1" customWidth="1"/>
    <col min="9" max="9" width="13.33203125" bestFit="1" customWidth="1"/>
    <col min="10" max="17" width="12.08203125" bestFit="1" customWidth="1"/>
    <col min="18" max="18" width="10.5" bestFit="1" customWidth="1"/>
    <col min="19" max="24" width="12.08203125" bestFit="1" customWidth="1"/>
    <col min="25" max="25" width="8.75" bestFit="1" customWidth="1"/>
    <col min="26" max="34" width="12.08203125" bestFit="1" customWidth="1"/>
    <col min="35" max="35" width="14.25" bestFit="1" customWidth="1"/>
    <col min="36" max="36" width="11" bestFit="1" customWidth="1"/>
  </cols>
  <sheetData>
    <row r="1" spans="1:6">
      <c r="A1" s="5" t="s">
        <v>6</v>
      </c>
      <c r="B1" t="s">
        <v>2034</v>
      </c>
    </row>
    <row r="2" spans="1:6">
      <c r="A2" s="5" t="s">
        <v>2031</v>
      </c>
      <c r="B2" t="s">
        <v>2034</v>
      </c>
    </row>
    <row r="3" spans="1:6" ht="17" customHeight="1"/>
    <row r="4" spans="1:6">
      <c r="A4" s="5" t="s">
        <v>2035</v>
      </c>
      <c r="B4" s="5" t="s">
        <v>2045</v>
      </c>
    </row>
    <row r="5" spans="1:6">
      <c r="A5" s="5" t="s">
        <v>2032</v>
      </c>
      <c r="B5" t="s">
        <v>74</v>
      </c>
      <c r="C5" t="s">
        <v>14</v>
      </c>
      <c r="D5" t="s">
        <v>47</v>
      </c>
      <c r="E5" t="s">
        <v>20</v>
      </c>
      <c r="F5" t="s">
        <v>2033</v>
      </c>
    </row>
    <row r="6" spans="1:6">
      <c r="A6" s="6" t="s">
        <v>2046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>
      <c r="A7" s="6" t="s">
        <v>2047</v>
      </c>
      <c r="E7">
        <v>4</v>
      </c>
      <c r="F7">
        <v>4</v>
      </c>
    </row>
    <row r="8" spans="1:6">
      <c r="A8" s="6" t="s">
        <v>2048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>
      <c r="A9" s="6" t="s">
        <v>2049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>
      <c r="A10" s="6" t="s">
        <v>2050</v>
      </c>
      <c r="C10">
        <v>8</v>
      </c>
      <c r="E10">
        <v>10</v>
      </c>
      <c r="F10">
        <v>18</v>
      </c>
    </row>
    <row r="11" spans="1:6">
      <c r="A11" s="6" t="s">
        <v>2051</v>
      </c>
      <c r="B11">
        <v>1</v>
      </c>
      <c r="C11">
        <v>7</v>
      </c>
      <c r="E11">
        <v>9</v>
      </c>
      <c r="F11">
        <v>17</v>
      </c>
    </row>
    <row r="12" spans="1:6">
      <c r="A12" s="6" t="s">
        <v>2052</v>
      </c>
      <c r="B12">
        <v>4</v>
      </c>
      <c r="C12">
        <v>20</v>
      </c>
      <c r="E12">
        <v>22</v>
      </c>
      <c r="F12">
        <v>46</v>
      </c>
    </row>
    <row r="13" spans="1:6">
      <c r="A13" s="6" t="s">
        <v>2053</v>
      </c>
      <c r="B13">
        <v>3</v>
      </c>
      <c r="C13">
        <v>19</v>
      </c>
      <c r="E13">
        <v>23</v>
      </c>
      <c r="F13">
        <v>45</v>
      </c>
    </row>
    <row r="14" spans="1:6">
      <c r="A14" s="6" t="s">
        <v>2054</v>
      </c>
      <c r="B14">
        <v>1</v>
      </c>
      <c r="C14">
        <v>6</v>
      </c>
      <c r="E14">
        <v>10</v>
      </c>
      <c r="F14">
        <v>17</v>
      </c>
    </row>
    <row r="15" spans="1:6">
      <c r="A15" s="6" t="s">
        <v>2055</v>
      </c>
      <c r="C15">
        <v>3</v>
      </c>
      <c r="E15">
        <v>4</v>
      </c>
      <c r="F15">
        <v>7</v>
      </c>
    </row>
    <row r="16" spans="1:6">
      <c r="A16" s="6" t="s">
        <v>2056</v>
      </c>
      <c r="C16">
        <v>8</v>
      </c>
      <c r="D16">
        <v>1</v>
      </c>
      <c r="E16">
        <v>4</v>
      </c>
      <c r="F16">
        <v>13</v>
      </c>
    </row>
    <row r="17" spans="1:6">
      <c r="A17" s="6" t="s">
        <v>2057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>
      <c r="A18" s="6" t="s">
        <v>2058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>
      <c r="A19" s="6" t="s">
        <v>2059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>
      <c r="A20" s="6" t="s">
        <v>2060</v>
      </c>
      <c r="C20">
        <v>4</v>
      </c>
      <c r="E20">
        <v>4</v>
      </c>
      <c r="F20">
        <v>8</v>
      </c>
    </row>
    <row r="21" spans="1:6">
      <c r="A21" s="6" t="s">
        <v>2061</v>
      </c>
      <c r="B21">
        <v>6</v>
      </c>
      <c r="C21">
        <v>30</v>
      </c>
      <c r="E21">
        <v>49</v>
      </c>
      <c r="F21">
        <v>85</v>
      </c>
    </row>
    <row r="22" spans="1:6">
      <c r="A22" s="6" t="s">
        <v>2062</v>
      </c>
      <c r="C22">
        <v>9</v>
      </c>
      <c r="E22">
        <v>5</v>
      </c>
      <c r="F22">
        <v>14</v>
      </c>
    </row>
    <row r="23" spans="1:6">
      <c r="A23" s="6" t="s">
        <v>2063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>
      <c r="A24" s="6" t="s">
        <v>2064</v>
      </c>
      <c r="B24">
        <v>3</v>
      </c>
      <c r="C24">
        <v>3</v>
      </c>
      <c r="E24">
        <v>11</v>
      </c>
      <c r="F24">
        <v>17</v>
      </c>
    </row>
    <row r="25" spans="1:6">
      <c r="A25" s="6" t="s">
        <v>2065</v>
      </c>
      <c r="C25">
        <v>7</v>
      </c>
      <c r="E25">
        <v>14</v>
      </c>
      <c r="F25">
        <v>21</v>
      </c>
    </row>
    <row r="26" spans="1:6">
      <c r="A26" s="6" t="s">
        <v>2066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>
      <c r="A27" s="6" t="s">
        <v>2067</v>
      </c>
      <c r="C27">
        <v>16</v>
      </c>
      <c r="D27">
        <v>1</v>
      </c>
      <c r="E27">
        <v>28</v>
      </c>
      <c r="F27">
        <v>45</v>
      </c>
    </row>
    <row r="28" spans="1:6">
      <c r="A28" s="6" t="s">
        <v>2068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>
      <c r="A29" s="6" t="s">
        <v>2069</v>
      </c>
      <c r="E29">
        <v>3</v>
      </c>
      <c r="F29">
        <v>3</v>
      </c>
    </row>
    <row r="30" spans="1:6">
      <c r="A30" s="6" t="s">
        <v>2033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1EC41-68BF-4CEF-B740-4B43AD1A22A1}">
  <sheetPr codeName="Sheet4"/>
  <dimension ref="A1:E18"/>
  <sheetViews>
    <sheetView workbookViewId="0">
      <selection activeCell="F2" sqref="F2:F3"/>
    </sheetView>
  </sheetViews>
  <sheetFormatPr defaultRowHeight="15.5"/>
  <cols>
    <col min="1" max="1" width="16.5" bestFit="1" customWidth="1"/>
    <col min="2" max="2" width="15.33203125" bestFit="1" customWidth="1"/>
    <col min="3" max="3" width="5.58203125" bestFit="1" customWidth="1"/>
    <col min="4" max="4" width="9.25" bestFit="1" customWidth="1"/>
    <col min="5" max="7" width="11" bestFit="1" customWidth="1"/>
  </cols>
  <sheetData>
    <row r="1" spans="1:5">
      <c r="A1" s="5" t="s">
        <v>2031</v>
      </c>
      <c r="B1" t="s">
        <v>2034</v>
      </c>
    </row>
    <row r="2" spans="1:5">
      <c r="A2" s="5" t="s">
        <v>2085</v>
      </c>
      <c r="B2" t="s">
        <v>2034</v>
      </c>
    </row>
    <row r="4" spans="1:5" ht="15.5" customHeight="1">
      <c r="A4" s="5" t="s">
        <v>2035</v>
      </c>
      <c r="B4" s="5" t="s">
        <v>2045</v>
      </c>
    </row>
    <row r="5" spans="1:5">
      <c r="A5" s="5" t="s">
        <v>2032</v>
      </c>
      <c r="B5" t="s">
        <v>74</v>
      </c>
      <c r="C5" t="s">
        <v>14</v>
      </c>
      <c r="D5" t="s">
        <v>20</v>
      </c>
      <c r="E5" t="s">
        <v>2033</v>
      </c>
    </row>
    <row r="6" spans="1:5">
      <c r="A6" s="6" t="s">
        <v>2073</v>
      </c>
      <c r="B6">
        <v>6</v>
      </c>
      <c r="C6">
        <v>36</v>
      </c>
      <c r="D6">
        <v>49</v>
      </c>
      <c r="E6">
        <v>91</v>
      </c>
    </row>
    <row r="7" spans="1:5">
      <c r="A7" s="6" t="s">
        <v>2074</v>
      </c>
      <c r="B7">
        <v>7</v>
      </c>
      <c r="C7">
        <v>28</v>
      </c>
      <c r="D7">
        <v>44</v>
      </c>
      <c r="E7">
        <v>79</v>
      </c>
    </row>
    <row r="8" spans="1:5">
      <c r="A8" s="6" t="s">
        <v>2075</v>
      </c>
      <c r="B8">
        <v>4</v>
      </c>
      <c r="C8">
        <v>33</v>
      </c>
      <c r="D8">
        <v>49</v>
      </c>
      <c r="E8">
        <v>86</v>
      </c>
    </row>
    <row r="9" spans="1:5">
      <c r="A9" s="6" t="s">
        <v>2076</v>
      </c>
      <c r="B9">
        <v>1</v>
      </c>
      <c r="C9">
        <v>30</v>
      </c>
      <c r="D9">
        <v>46</v>
      </c>
      <c r="E9">
        <v>77</v>
      </c>
    </row>
    <row r="10" spans="1:5">
      <c r="A10" s="6" t="s">
        <v>2077</v>
      </c>
      <c r="B10">
        <v>3</v>
      </c>
      <c r="C10">
        <v>35</v>
      </c>
      <c r="D10">
        <v>46</v>
      </c>
      <c r="E10">
        <v>84</v>
      </c>
    </row>
    <row r="11" spans="1:5">
      <c r="A11" s="6" t="s">
        <v>2078</v>
      </c>
      <c r="B11">
        <v>3</v>
      </c>
      <c r="C11">
        <v>28</v>
      </c>
      <c r="D11">
        <v>55</v>
      </c>
      <c r="E11">
        <v>86</v>
      </c>
    </row>
    <row r="12" spans="1:5">
      <c r="A12" s="6" t="s">
        <v>2079</v>
      </c>
      <c r="B12">
        <v>4</v>
      </c>
      <c r="C12">
        <v>31</v>
      </c>
      <c r="D12">
        <v>58</v>
      </c>
      <c r="E12">
        <v>93</v>
      </c>
    </row>
    <row r="13" spans="1:5">
      <c r="A13" s="6" t="s">
        <v>2080</v>
      </c>
      <c r="B13">
        <v>8</v>
      </c>
      <c r="C13">
        <v>35</v>
      </c>
      <c r="D13">
        <v>41</v>
      </c>
      <c r="E13">
        <v>84</v>
      </c>
    </row>
    <row r="14" spans="1:5">
      <c r="A14" s="6" t="s">
        <v>2081</v>
      </c>
      <c r="B14">
        <v>5</v>
      </c>
      <c r="C14">
        <v>23</v>
      </c>
      <c r="D14">
        <v>45</v>
      </c>
      <c r="E14">
        <v>73</v>
      </c>
    </row>
    <row r="15" spans="1:5">
      <c r="A15" s="6" t="s">
        <v>2082</v>
      </c>
      <c r="B15">
        <v>6</v>
      </c>
      <c r="C15">
        <v>26</v>
      </c>
      <c r="D15">
        <v>45</v>
      </c>
      <c r="E15">
        <v>77</v>
      </c>
    </row>
    <row r="16" spans="1:5">
      <c r="A16" s="6" t="s">
        <v>2083</v>
      </c>
      <c r="B16">
        <v>3</v>
      </c>
      <c r="C16">
        <v>27</v>
      </c>
      <c r="D16">
        <v>45</v>
      </c>
      <c r="E16">
        <v>75</v>
      </c>
    </row>
    <row r="17" spans="1:5">
      <c r="A17" s="6" t="s">
        <v>2084</v>
      </c>
      <c r="B17">
        <v>7</v>
      </c>
      <c r="C17">
        <v>32</v>
      </c>
      <c r="D17">
        <v>42</v>
      </c>
      <c r="E17">
        <v>81</v>
      </c>
    </row>
    <row r="18" spans="1:5">
      <c r="A18" s="6" t="s">
        <v>2033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C7B80-D894-4389-87FB-3F7F3B2D74BA}">
  <sheetPr codeName="Sheet5"/>
  <dimension ref="A1:J13"/>
  <sheetViews>
    <sheetView topLeftCell="A4" workbookViewId="0">
      <selection activeCell="E2" sqref="E2"/>
    </sheetView>
  </sheetViews>
  <sheetFormatPr defaultRowHeight="15.5"/>
  <cols>
    <col min="1" max="1" width="26.4140625" bestFit="1" customWidth="1"/>
    <col min="2" max="2" width="17.25" bestFit="1" customWidth="1"/>
    <col min="3" max="3" width="13.5" bestFit="1" customWidth="1"/>
    <col min="4" max="4" width="16.08203125" bestFit="1" customWidth="1"/>
    <col min="5" max="5" width="12.58203125" bestFit="1" customWidth="1"/>
    <col min="6" max="6" width="19.83203125" style="12" bestFit="1" customWidth="1"/>
    <col min="7" max="7" width="16.08203125" style="12" bestFit="1" customWidth="1"/>
    <col min="8" max="8" width="18.83203125" style="12" bestFit="1" customWidth="1"/>
    <col min="10" max="10" width="24.58203125" customWidth="1"/>
  </cols>
  <sheetData>
    <row r="1" spans="1:10">
      <c r="A1" s="9" t="s">
        <v>2086</v>
      </c>
      <c r="B1" s="9" t="s">
        <v>2087</v>
      </c>
      <c r="C1" s="9" t="s">
        <v>2088</v>
      </c>
      <c r="D1" s="9" t="s">
        <v>2089</v>
      </c>
      <c r="E1" s="9" t="s">
        <v>2090</v>
      </c>
      <c r="F1" s="11" t="s">
        <v>2091</v>
      </c>
      <c r="G1" s="11" t="s">
        <v>2092</v>
      </c>
      <c r="H1" s="11" t="s">
        <v>2093</v>
      </c>
    </row>
    <row r="2" spans="1:10">
      <c r="A2" t="s">
        <v>2094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SUM(B2:D2)</f>
        <v>51</v>
      </c>
      <c r="F2" s="12">
        <f>B2/$E2</f>
        <v>0.58823529411764708</v>
      </c>
      <c r="G2" s="12">
        <f>C2/$E2</f>
        <v>0.39215686274509803</v>
      </c>
      <c r="H2" s="12">
        <f>D2/$E2</f>
        <v>1.9607843137254902E-2</v>
      </c>
      <c r="J2" s="10"/>
    </row>
    <row r="3" spans="1:10">
      <c r="A3" t="s">
        <v>2095</v>
      </c>
      <c r="B3">
        <f>COUNTIFS(Crowdfunding!$D:$D,"&lt;=4999",Crowdfunding!$D:$D,"&gt;=1000",Crowdfunding!$G:$G,"successful")</f>
        <v>191</v>
      </c>
      <c r="C3">
        <f>COUNTIFS(Crowdfunding!$D:$D,"&lt;=4999",Crowdfunding!$D:$D,"&gt;=1000",Crowdfunding!$G:$G,"failed")</f>
        <v>38</v>
      </c>
      <c r="D3">
        <f>COUNTIFS(Crowdfunding!$D:$D,"&lt;=4999",Crowdfunding!$D:$D,"&gt;=1000",Crowdfunding!$G:$G,"canceled")</f>
        <v>2</v>
      </c>
      <c r="E3">
        <f>SUM(B3:D3)</f>
        <v>231</v>
      </c>
      <c r="F3" s="12">
        <f t="shared" ref="F3:F11" si="0">B3/$E3</f>
        <v>0.82683982683982682</v>
      </c>
      <c r="G3" s="12">
        <f t="shared" ref="G3:G13" si="1">C3/$E3</f>
        <v>0.16450216450216451</v>
      </c>
      <c r="H3" s="12">
        <f t="shared" ref="H3:H13" si="2">D3/$E3</f>
        <v>8.658008658008658E-3</v>
      </c>
    </row>
    <row r="4" spans="1:10">
      <c r="A4" t="s">
        <v>2096</v>
      </c>
      <c r="B4">
        <f>COUNTIFS(Crowdfunding!$D:$D,"&lt;=9999",Crowdfunding!$D:$D,"&gt;=5000",Crowdfunding!$G:$G,"successful")</f>
        <v>164</v>
      </c>
      <c r="C4">
        <f>COUNTIFS(Crowdfunding!$D:$D,"&lt;=9999",Crowdfunding!$D:$D,"&gt;=5000",Crowdfunding!$G:$G,"failed")</f>
        <v>126</v>
      </c>
      <c r="D4">
        <f>COUNTIFS(Crowdfunding!$D:$D,"&lt;=9999",Crowdfunding!$D:$D,"&gt;=5000",Crowdfunding!$G:$G,"canceled")</f>
        <v>25</v>
      </c>
      <c r="E4">
        <f t="shared" ref="E4:E12" si="3">SUM(B4:D4)</f>
        <v>315</v>
      </c>
      <c r="F4" s="12">
        <f t="shared" si="0"/>
        <v>0.52063492063492067</v>
      </c>
      <c r="G4" s="12">
        <f t="shared" si="1"/>
        <v>0.4</v>
      </c>
      <c r="H4" s="12">
        <f t="shared" si="2"/>
        <v>7.9365079365079361E-2</v>
      </c>
    </row>
    <row r="5" spans="1:10">
      <c r="A5" t="s">
        <v>2097</v>
      </c>
      <c r="B5">
        <f>COUNTIFS(Crowdfunding!$D:$D,"&lt;=14999",Crowdfunding!$D:$D,"&gt;=10000",Crowdfunding!$G:$G,"successful")</f>
        <v>4</v>
      </c>
      <c r="C5">
        <f>COUNTIFS(Crowdfunding!$D:$D,"&lt;=14999",Crowdfunding!$D:$D,"&gt;=10000",Crowdfunding!$G:$G,"failed")</f>
        <v>5</v>
      </c>
      <c r="D5">
        <f>COUNTIFS(Crowdfunding!$D:$D,"&lt;=14999",Crowdfunding!$D:$D,"&gt;=10000",Crowdfunding!$G:$G,"canceled")</f>
        <v>0</v>
      </c>
      <c r="E5">
        <f t="shared" si="3"/>
        <v>9</v>
      </c>
      <c r="F5" s="12">
        <f t="shared" si="0"/>
        <v>0.44444444444444442</v>
      </c>
      <c r="G5" s="12">
        <f t="shared" si="1"/>
        <v>0.55555555555555558</v>
      </c>
      <c r="H5" s="12">
        <f t="shared" si="2"/>
        <v>0</v>
      </c>
    </row>
    <row r="6" spans="1:10">
      <c r="A6" t="s">
        <v>2098</v>
      </c>
      <c r="B6">
        <f>COUNTIFS(Crowdfunding!$D:$D,"&lt;=19999",Crowdfunding!$D:$D,"&gt;=15000",Crowdfunding!$G:$G,"successful")</f>
        <v>10</v>
      </c>
      <c r="C6">
        <f>COUNTIFS(Crowdfunding!$D:$D,"&lt;=19999",Crowdfunding!$D:$D,"&gt;=15000",Crowdfunding!$G:$G,"failed")</f>
        <v>0</v>
      </c>
      <c r="D6">
        <f>COUNTIFS(Crowdfunding!$D:$D,"&lt;=19999",Crowdfunding!$D:$D,"&gt;=15000",Crowdfunding!$G:$G,"canceled")</f>
        <v>0</v>
      </c>
      <c r="E6">
        <f t="shared" si="3"/>
        <v>10</v>
      </c>
      <c r="F6" s="12">
        <f t="shared" si="0"/>
        <v>1</v>
      </c>
      <c r="G6" s="12">
        <f t="shared" si="1"/>
        <v>0</v>
      </c>
      <c r="H6" s="12">
        <f t="shared" si="2"/>
        <v>0</v>
      </c>
    </row>
    <row r="7" spans="1:10">
      <c r="A7" t="s">
        <v>2099</v>
      </c>
      <c r="B7">
        <f>COUNTIFS(Crowdfunding!$D:$D,"&lt;=24999",Crowdfunding!$D:$D,"&gt;=20000",Crowdfunding!$G:$G,"successful")</f>
        <v>7</v>
      </c>
      <c r="C7">
        <f>COUNTIFS(Crowdfunding!$D:$D,"&lt;=24999",Crowdfunding!$D:$D,"&gt;=20000",Crowdfunding!$G:$G,"failed")</f>
        <v>0</v>
      </c>
      <c r="D7">
        <f>COUNTIFS(Crowdfunding!$D:$D,"&lt;=24999",Crowdfunding!$D:$D,"&gt;=20000",Crowdfunding!$G:$G,"canceled")</f>
        <v>0</v>
      </c>
      <c r="E7">
        <f t="shared" si="3"/>
        <v>7</v>
      </c>
      <c r="F7" s="12">
        <f t="shared" si="0"/>
        <v>1</v>
      </c>
      <c r="G7" s="12">
        <f t="shared" si="1"/>
        <v>0</v>
      </c>
      <c r="H7" s="12">
        <f t="shared" si="2"/>
        <v>0</v>
      </c>
    </row>
    <row r="8" spans="1:10">
      <c r="A8" t="s">
        <v>2100</v>
      </c>
      <c r="B8">
        <f>COUNTIFS(Crowdfunding!$D:$D,"&lt;=29999",Crowdfunding!$D:$D,"&gt;=25000",Crowdfunding!$G:$G,"successful")</f>
        <v>11</v>
      </c>
      <c r="C8">
        <f>COUNTIFS(Crowdfunding!$D:$D,"&lt;=29999",Crowdfunding!$D:$D,"&gt;=25000",Crowdfunding!$G:$G,"failed")</f>
        <v>3</v>
      </c>
      <c r="D8">
        <f>COUNTIFS(Crowdfunding!$D:$D,"&lt;=29999",Crowdfunding!$D:$D,"&gt;=25000",Crowdfunding!$G:$G,"canceled")</f>
        <v>0</v>
      </c>
      <c r="E8">
        <f t="shared" si="3"/>
        <v>14</v>
      </c>
      <c r="F8" s="12">
        <f t="shared" si="0"/>
        <v>0.7857142857142857</v>
      </c>
      <c r="G8" s="12">
        <f t="shared" si="1"/>
        <v>0.21428571428571427</v>
      </c>
      <c r="H8" s="12">
        <f t="shared" si="2"/>
        <v>0</v>
      </c>
    </row>
    <row r="9" spans="1:10">
      <c r="A9" t="s">
        <v>2105</v>
      </c>
      <c r="B9">
        <f>COUNTIFS(Crowdfunding!$D:$D,"&lt;=34999",Crowdfunding!$D:$D,"&gt;=30000",Crowdfunding!$G:$G,"successful")</f>
        <v>7</v>
      </c>
      <c r="C9">
        <f>COUNTIFS(Crowdfunding!$D:$D,"&lt;=34999",Crowdfunding!$D:$D,"&gt;=30000",Crowdfunding!$G:$G,"failed")</f>
        <v>0</v>
      </c>
      <c r="D9">
        <f>COUNTIFS(Crowdfunding!$D:$D,"&lt;=34999",Crowdfunding!$D:$D,"&gt;=30000",Crowdfunding!$G:$G,"canceled")</f>
        <v>0</v>
      </c>
      <c r="E9">
        <f t="shared" si="3"/>
        <v>7</v>
      </c>
      <c r="F9" s="12">
        <f t="shared" si="0"/>
        <v>1</v>
      </c>
      <c r="G9" s="12">
        <f t="shared" si="1"/>
        <v>0</v>
      </c>
      <c r="H9" s="12">
        <f t="shared" si="2"/>
        <v>0</v>
      </c>
    </row>
    <row r="10" spans="1:10">
      <c r="A10" t="s">
        <v>2101</v>
      </c>
      <c r="B10">
        <f>COUNTIFS(Crowdfunding!$D:$D,"&lt;=39999",Crowdfunding!$D:$D,"&gt;=35000",Crowdfunding!$G:$G,"successful")</f>
        <v>8</v>
      </c>
      <c r="C10">
        <f>COUNTIFS(Crowdfunding!$D:$D,"&lt;=39999",Crowdfunding!$D:$D,"&gt;=35000",Crowdfunding!$G:$G,"failed")</f>
        <v>3</v>
      </c>
      <c r="D10">
        <f>COUNTIFS(Crowdfunding!$D:$D,"&lt;=39999",Crowdfunding!$D:$D,"&gt;=35000",Crowdfunding!$G:$G,"canceled")</f>
        <v>1</v>
      </c>
      <c r="E10">
        <f t="shared" si="3"/>
        <v>12</v>
      </c>
      <c r="F10" s="12">
        <f t="shared" si="0"/>
        <v>0.66666666666666663</v>
      </c>
      <c r="G10" s="12">
        <f t="shared" si="1"/>
        <v>0.25</v>
      </c>
      <c r="H10" s="12">
        <f t="shared" si="2"/>
        <v>8.3333333333333329E-2</v>
      </c>
    </row>
    <row r="11" spans="1:10">
      <c r="A11" t="s">
        <v>2102</v>
      </c>
      <c r="B11">
        <f>COUNTIFS(Crowdfunding!$D:$D,"&lt;=44999",Crowdfunding!$D:$D,"&gt;=40000",Crowdfunding!$G:$G,"successful")</f>
        <v>11</v>
      </c>
      <c r="C11">
        <f>COUNTIFS(Crowdfunding!$D:$D,"&lt;=44999",Crowdfunding!$D:$D,"&gt;=40000",Crowdfunding!$G:$G,"failed")</f>
        <v>3</v>
      </c>
      <c r="D11">
        <f>COUNTIFS(Crowdfunding!$D:$D,"&lt;=44999",Crowdfunding!$D:$D,"&gt;=40000",Crowdfunding!$G:$G,"canceled")</f>
        <v>0</v>
      </c>
      <c r="E11">
        <f t="shared" si="3"/>
        <v>14</v>
      </c>
      <c r="F11" s="12">
        <f t="shared" si="0"/>
        <v>0.7857142857142857</v>
      </c>
      <c r="G11" s="12">
        <f t="shared" si="1"/>
        <v>0.21428571428571427</v>
      </c>
      <c r="H11" s="12">
        <f t="shared" si="2"/>
        <v>0</v>
      </c>
    </row>
    <row r="12" spans="1:10">
      <c r="A12" t="s">
        <v>2103</v>
      </c>
      <c r="B12">
        <f>COUNTIFS(Crowdfunding!$D:$D,"&lt;=49999",Crowdfunding!$D:$D,"&gt;=45000",Crowdfunding!$G:$G,"successful")</f>
        <v>8</v>
      </c>
      <c r="C12">
        <f>COUNTIFS(Crowdfunding!$D:$D,"&lt;=49999",Crowdfunding!$D:$D,"&gt;=45000",Crowdfunding!$G:$G,"failed")</f>
        <v>3</v>
      </c>
      <c r="D12">
        <f>COUNTIFS(Crowdfunding!$D:$D,"&lt;=49999",Crowdfunding!$D:$D,"&gt;=45000",Crowdfunding!$G:$G,"canceled")</f>
        <v>0</v>
      </c>
      <c r="E12">
        <f t="shared" si="3"/>
        <v>11</v>
      </c>
      <c r="F12" s="12">
        <f>B12/$E12</f>
        <v>0.72727272727272729</v>
      </c>
      <c r="G12" s="12">
        <f t="shared" si="1"/>
        <v>0.27272727272727271</v>
      </c>
      <c r="H12" s="12">
        <f t="shared" si="2"/>
        <v>0</v>
      </c>
    </row>
    <row r="13" spans="1:10">
      <c r="A13" t="s">
        <v>2104</v>
      </c>
      <c r="B13">
        <f>COUNTIFS(Crowdfunding!$D:$D,"&gt;=50000",Crowdfunding!$G:$G,"successful")</f>
        <v>114</v>
      </c>
      <c r="C13">
        <f>COUNTIFS(Crowdfunding!$D:$D,"&gt;=50000",Crowdfunding!$G:$G,"failed")</f>
        <v>163</v>
      </c>
      <c r="D13">
        <f>COUNTIFS(Crowdfunding!$D:$D,"&gt;=50000",Crowdfunding!$G:$G,"canceled")</f>
        <v>28</v>
      </c>
      <c r="E13">
        <f>SUM(B13:D13)</f>
        <v>305</v>
      </c>
      <c r="F13" s="12">
        <f t="shared" ref="F13" si="4">B13/$E13</f>
        <v>0.3737704918032787</v>
      </c>
      <c r="G13" s="12">
        <f t="shared" si="1"/>
        <v>0.53442622950819674</v>
      </c>
      <c r="H13" s="12">
        <f t="shared" si="2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CA4A9-6E5E-4D7B-8973-4456DF4F9F28}">
  <dimension ref="A1:K566"/>
  <sheetViews>
    <sheetView topLeftCell="A181" workbookViewId="0">
      <selection activeCell="H17" sqref="H17"/>
    </sheetView>
  </sheetViews>
  <sheetFormatPr defaultRowHeight="15.5"/>
  <cols>
    <col min="1" max="1" width="15.08203125" customWidth="1"/>
    <col min="2" max="2" width="21.08203125" customWidth="1"/>
    <col min="4" max="4" width="22" customWidth="1"/>
    <col min="5" max="5" width="13.08203125" bestFit="1" customWidth="1"/>
    <col min="7" max="7" width="19.08203125" bestFit="1" customWidth="1"/>
    <col min="10" max="10" width="24.33203125" customWidth="1"/>
  </cols>
  <sheetData>
    <row r="1" spans="1:11">
      <c r="A1" s="9" t="s">
        <v>4</v>
      </c>
      <c r="B1" s="1" t="s">
        <v>5</v>
      </c>
      <c r="D1" s="9" t="s">
        <v>4</v>
      </c>
      <c r="E1" s="1" t="s">
        <v>5</v>
      </c>
    </row>
    <row r="2" spans="1:11">
      <c r="A2" t="s">
        <v>20</v>
      </c>
      <c r="B2">
        <v>158</v>
      </c>
      <c r="D2" t="s">
        <v>14</v>
      </c>
      <c r="E2">
        <v>0</v>
      </c>
    </row>
    <row r="3" spans="1:11">
      <c r="A3" t="s">
        <v>20</v>
      </c>
      <c r="B3">
        <v>1425</v>
      </c>
      <c r="D3" t="s">
        <v>14</v>
      </c>
      <c r="E3">
        <v>24</v>
      </c>
    </row>
    <row r="4" spans="1:11">
      <c r="A4" t="s">
        <v>20</v>
      </c>
      <c r="B4">
        <v>174</v>
      </c>
      <c r="D4" t="s">
        <v>14</v>
      </c>
      <c r="E4">
        <v>53</v>
      </c>
    </row>
    <row r="5" spans="1:11">
      <c r="A5" t="s">
        <v>20</v>
      </c>
      <c r="B5">
        <v>227</v>
      </c>
      <c r="D5" t="s">
        <v>14</v>
      </c>
      <c r="E5">
        <v>18</v>
      </c>
      <c r="G5" s="9" t="s">
        <v>2106</v>
      </c>
      <c r="J5" s="9" t="s">
        <v>2107</v>
      </c>
    </row>
    <row r="6" spans="1:11">
      <c r="A6" t="s">
        <v>20</v>
      </c>
      <c r="B6">
        <v>220</v>
      </c>
      <c r="D6" t="s">
        <v>14</v>
      </c>
      <c r="E6">
        <v>44</v>
      </c>
      <c r="G6" t="s">
        <v>2108</v>
      </c>
      <c r="H6" s="14">
        <f>AVERAGE(B:B)</f>
        <v>851.14690265486729</v>
      </c>
      <c r="J6" t="s">
        <v>2108</v>
      </c>
      <c r="K6" s="14">
        <f>AVERAGE(E:E)</f>
        <v>585.61538461538464</v>
      </c>
    </row>
    <row r="7" spans="1:11">
      <c r="A7" t="s">
        <v>20</v>
      </c>
      <c r="B7">
        <v>98</v>
      </c>
      <c r="D7" t="s">
        <v>14</v>
      </c>
      <c r="E7">
        <v>27</v>
      </c>
      <c r="G7" t="s">
        <v>2109</v>
      </c>
      <c r="H7">
        <f>MEDIAN(B:B)</f>
        <v>201</v>
      </c>
      <c r="J7" t="s">
        <v>2109</v>
      </c>
      <c r="K7" s="14">
        <f>MEDIAN(E:E)</f>
        <v>114.5</v>
      </c>
    </row>
    <row r="8" spans="1:11">
      <c r="A8" t="s">
        <v>20</v>
      </c>
      <c r="B8">
        <v>100</v>
      </c>
      <c r="D8" t="s">
        <v>14</v>
      </c>
      <c r="E8">
        <v>55</v>
      </c>
      <c r="G8" t="s">
        <v>2110</v>
      </c>
      <c r="H8">
        <f>MIN(B:B)</f>
        <v>16</v>
      </c>
      <c r="J8" t="s">
        <v>2110</v>
      </c>
      <c r="K8">
        <f>MIN(E:E)</f>
        <v>0</v>
      </c>
    </row>
    <row r="9" spans="1:11">
      <c r="A9" t="s">
        <v>20</v>
      </c>
      <c r="B9">
        <v>1249</v>
      </c>
      <c r="D9" t="s">
        <v>14</v>
      </c>
      <c r="E9">
        <v>200</v>
      </c>
      <c r="G9" t="s">
        <v>2111</v>
      </c>
      <c r="H9">
        <f>MAX(B:B)</f>
        <v>7295</v>
      </c>
      <c r="J9" t="s">
        <v>2111</v>
      </c>
      <c r="K9">
        <f>MAX(E:E)</f>
        <v>6080</v>
      </c>
    </row>
    <row r="10" spans="1:11">
      <c r="A10" t="s">
        <v>20</v>
      </c>
      <c r="B10">
        <v>1396</v>
      </c>
      <c r="D10" t="s">
        <v>14</v>
      </c>
      <c r="E10">
        <v>452</v>
      </c>
      <c r="G10" t="s">
        <v>2112</v>
      </c>
      <c r="H10">
        <f>_xlfn.VAR.S(B:B)</f>
        <v>1606216.5936295739</v>
      </c>
      <c r="J10" t="s">
        <v>2112</v>
      </c>
      <c r="K10">
        <f>_xlfn.VAR.S(E:E)</f>
        <v>924113.45496927318</v>
      </c>
    </row>
    <row r="11" spans="1:11">
      <c r="A11" t="s">
        <v>20</v>
      </c>
      <c r="B11">
        <v>890</v>
      </c>
      <c r="D11" t="s">
        <v>14</v>
      </c>
      <c r="E11">
        <v>674</v>
      </c>
      <c r="G11" t="s">
        <v>2113</v>
      </c>
      <c r="H11">
        <f>_xlfn.STDEV.S(B:B)</f>
        <v>1267.366006183523</v>
      </c>
      <c r="J11" t="s">
        <v>2113</v>
      </c>
      <c r="K11" s="13">
        <f>_xlfn.STDEV.S(E:E)</f>
        <v>961.30819978260524</v>
      </c>
    </row>
    <row r="12" spans="1:11">
      <c r="A12" t="s">
        <v>20</v>
      </c>
      <c r="B12">
        <v>142</v>
      </c>
      <c r="D12" t="s">
        <v>14</v>
      </c>
      <c r="E12">
        <v>558</v>
      </c>
    </row>
    <row r="13" spans="1:11">
      <c r="A13" t="s">
        <v>20</v>
      </c>
      <c r="B13">
        <v>2673</v>
      </c>
      <c r="D13" t="s">
        <v>14</v>
      </c>
      <c r="E13">
        <v>15</v>
      </c>
    </row>
    <row r="14" spans="1:11">
      <c r="A14" t="s">
        <v>20</v>
      </c>
      <c r="B14">
        <v>163</v>
      </c>
      <c r="D14" t="s">
        <v>14</v>
      </c>
      <c r="E14">
        <v>2307</v>
      </c>
    </row>
    <row r="15" spans="1:11">
      <c r="A15" t="s">
        <v>20</v>
      </c>
      <c r="B15">
        <v>2220</v>
      </c>
      <c r="D15" t="s">
        <v>14</v>
      </c>
      <c r="E15">
        <v>88</v>
      </c>
    </row>
    <row r="16" spans="1:11">
      <c r="A16" t="s">
        <v>20</v>
      </c>
      <c r="B16">
        <v>1606</v>
      </c>
      <c r="D16" t="s">
        <v>14</v>
      </c>
      <c r="E16">
        <v>48</v>
      </c>
    </row>
    <row r="17" spans="1:5">
      <c r="A17" t="s">
        <v>20</v>
      </c>
      <c r="B17">
        <v>129</v>
      </c>
      <c r="D17" t="s">
        <v>14</v>
      </c>
      <c r="E17">
        <v>1</v>
      </c>
    </row>
    <row r="18" spans="1:5">
      <c r="A18" t="s">
        <v>20</v>
      </c>
      <c r="B18">
        <v>226</v>
      </c>
      <c r="D18" t="s">
        <v>14</v>
      </c>
      <c r="E18">
        <v>1467</v>
      </c>
    </row>
    <row r="19" spans="1:5">
      <c r="A19" t="s">
        <v>20</v>
      </c>
      <c r="B19">
        <v>5419</v>
      </c>
      <c r="D19" t="s">
        <v>14</v>
      </c>
      <c r="E19">
        <v>75</v>
      </c>
    </row>
    <row r="20" spans="1:5">
      <c r="A20" t="s">
        <v>20</v>
      </c>
      <c r="B20">
        <v>165</v>
      </c>
      <c r="D20" t="s">
        <v>14</v>
      </c>
      <c r="E20">
        <v>120</v>
      </c>
    </row>
    <row r="21" spans="1:5">
      <c r="A21" t="s">
        <v>20</v>
      </c>
      <c r="B21">
        <v>1965</v>
      </c>
      <c r="D21" t="s">
        <v>14</v>
      </c>
      <c r="E21">
        <v>2253</v>
      </c>
    </row>
    <row r="22" spans="1:5">
      <c r="A22" t="s">
        <v>20</v>
      </c>
      <c r="B22">
        <v>16</v>
      </c>
      <c r="D22" t="s">
        <v>14</v>
      </c>
      <c r="E22">
        <v>5</v>
      </c>
    </row>
    <row r="23" spans="1:5">
      <c r="A23" t="s">
        <v>20</v>
      </c>
      <c r="B23">
        <v>107</v>
      </c>
      <c r="D23" t="s">
        <v>14</v>
      </c>
      <c r="E23">
        <v>38</v>
      </c>
    </row>
    <row r="24" spans="1:5">
      <c r="A24" t="s">
        <v>20</v>
      </c>
      <c r="B24">
        <v>134</v>
      </c>
      <c r="D24" t="s">
        <v>14</v>
      </c>
      <c r="E24">
        <v>12</v>
      </c>
    </row>
    <row r="25" spans="1:5">
      <c r="A25" t="s">
        <v>20</v>
      </c>
      <c r="B25">
        <v>198</v>
      </c>
      <c r="D25" t="s">
        <v>14</v>
      </c>
      <c r="E25">
        <v>1684</v>
      </c>
    </row>
    <row r="26" spans="1:5">
      <c r="A26" t="s">
        <v>20</v>
      </c>
      <c r="B26">
        <v>111</v>
      </c>
      <c r="D26" t="s">
        <v>14</v>
      </c>
      <c r="E26">
        <v>56</v>
      </c>
    </row>
    <row r="27" spans="1:5">
      <c r="A27" t="s">
        <v>20</v>
      </c>
      <c r="B27">
        <v>222</v>
      </c>
      <c r="D27" t="s">
        <v>14</v>
      </c>
      <c r="E27">
        <v>838</v>
      </c>
    </row>
    <row r="28" spans="1:5">
      <c r="A28" t="s">
        <v>20</v>
      </c>
      <c r="B28">
        <v>6212</v>
      </c>
      <c r="D28" t="s">
        <v>14</v>
      </c>
      <c r="E28">
        <v>1000</v>
      </c>
    </row>
    <row r="29" spans="1:5">
      <c r="A29" t="s">
        <v>20</v>
      </c>
      <c r="B29">
        <v>98</v>
      </c>
      <c r="D29" t="s">
        <v>14</v>
      </c>
      <c r="E29">
        <v>1482</v>
      </c>
    </row>
    <row r="30" spans="1:5">
      <c r="A30" t="s">
        <v>20</v>
      </c>
      <c r="B30">
        <v>92</v>
      </c>
      <c r="D30" t="s">
        <v>14</v>
      </c>
      <c r="E30">
        <v>106</v>
      </c>
    </row>
    <row r="31" spans="1:5">
      <c r="A31" t="s">
        <v>20</v>
      </c>
      <c r="B31">
        <v>149</v>
      </c>
      <c r="D31" t="s">
        <v>14</v>
      </c>
      <c r="E31">
        <v>679</v>
      </c>
    </row>
    <row r="32" spans="1:5">
      <c r="A32" t="s">
        <v>20</v>
      </c>
      <c r="B32">
        <v>2431</v>
      </c>
      <c r="D32" t="s">
        <v>14</v>
      </c>
      <c r="E32">
        <v>1220</v>
      </c>
    </row>
    <row r="33" spans="1:5">
      <c r="A33" t="s">
        <v>20</v>
      </c>
      <c r="B33">
        <v>303</v>
      </c>
      <c r="D33" t="s">
        <v>14</v>
      </c>
      <c r="E33">
        <v>1</v>
      </c>
    </row>
    <row r="34" spans="1:5">
      <c r="A34" t="s">
        <v>20</v>
      </c>
      <c r="B34">
        <v>209</v>
      </c>
      <c r="D34" t="s">
        <v>14</v>
      </c>
      <c r="E34">
        <v>37</v>
      </c>
    </row>
    <row r="35" spans="1:5">
      <c r="A35" t="s">
        <v>20</v>
      </c>
      <c r="B35">
        <v>131</v>
      </c>
      <c r="D35" t="s">
        <v>14</v>
      </c>
      <c r="E35">
        <v>60</v>
      </c>
    </row>
    <row r="36" spans="1:5">
      <c r="A36" t="s">
        <v>20</v>
      </c>
      <c r="B36">
        <v>164</v>
      </c>
      <c r="D36" t="s">
        <v>14</v>
      </c>
      <c r="E36">
        <v>296</v>
      </c>
    </row>
    <row r="37" spans="1:5">
      <c r="A37" t="s">
        <v>20</v>
      </c>
      <c r="B37">
        <v>201</v>
      </c>
      <c r="D37" t="s">
        <v>14</v>
      </c>
      <c r="E37">
        <v>3304</v>
      </c>
    </row>
    <row r="38" spans="1:5">
      <c r="A38" t="s">
        <v>20</v>
      </c>
      <c r="B38">
        <v>211</v>
      </c>
      <c r="D38" t="s">
        <v>14</v>
      </c>
      <c r="E38">
        <v>73</v>
      </c>
    </row>
    <row r="39" spans="1:5">
      <c r="A39" t="s">
        <v>20</v>
      </c>
      <c r="B39">
        <v>128</v>
      </c>
      <c r="D39" t="s">
        <v>14</v>
      </c>
      <c r="E39">
        <v>3387</v>
      </c>
    </row>
    <row r="40" spans="1:5">
      <c r="A40" t="s">
        <v>20</v>
      </c>
      <c r="B40">
        <v>1600</v>
      </c>
      <c r="D40" t="s">
        <v>14</v>
      </c>
      <c r="E40">
        <v>662</v>
      </c>
    </row>
    <row r="41" spans="1:5">
      <c r="A41" t="s">
        <v>20</v>
      </c>
      <c r="B41">
        <v>249</v>
      </c>
      <c r="D41" t="s">
        <v>14</v>
      </c>
      <c r="E41">
        <v>774</v>
      </c>
    </row>
    <row r="42" spans="1:5">
      <c r="A42" t="s">
        <v>20</v>
      </c>
      <c r="B42">
        <v>236</v>
      </c>
      <c r="D42" t="s">
        <v>14</v>
      </c>
      <c r="E42">
        <v>672</v>
      </c>
    </row>
    <row r="43" spans="1:5">
      <c r="A43" t="s">
        <v>20</v>
      </c>
      <c r="B43">
        <v>4065</v>
      </c>
      <c r="D43" t="s">
        <v>14</v>
      </c>
      <c r="E43">
        <v>940</v>
      </c>
    </row>
    <row r="44" spans="1:5">
      <c r="A44" t="s">
        <v>20</v>
      </c>
      <c r="B44">
        <v>246</v>
      </c>
      <c r="D44" t="s">
        <v>14</v>
      </c>
      <c r="E44">
        <v>117</v>
      </c>
    </row>
    <row r="45" spans="1:5">
      <c r="A45" t="s">
        <v>20</v>
      </c>
      <c r="B45">
        <v>2475</v>
      </c>
      <c r="D45" t="s">
        <v>14</v>
      </c>
      <c r="E45">
        <v>115</v>
      </c>
    </row>
    <row r="46" spans="1:5">
      <c r="A46" t="s">
        <v>20</v>
      </c>
      <c r="B46">
        <v>76</v>
      </c>
      <c r="D46" t="s">
        <v>14</v>
      </c>
      <c r="E46">
        <v>326</v>
      </c>
    </row>
    <row r="47" spans="1:5">
      <c r="A47" t="s">
        <v>20</v>
      </c>
      <c r="B47">
        <v>54</v>
      </c>
      <c r="D47" t="s">
        <v>14</v>
      </c>
      <c r="E47">
        <v>1</v>
      </c>
    </row>
    <row r="48" spans="1:5">
      <c r="A48" t="s">
        <v>20</v>
      </c>
      <c r="B48">
        <v>88</v>
      </c>
      <c r="D48" t="s">
        <v>14</v>
      </c>
      <c r="E48">
        <v>1467</v>
      </c>
    </row>
    <row r="49" spans="1:5">
      <c r="A49" t="s">
        <v>20</v>
      </c>
      <c r="B49">
        <v>85</v>
      </c>
      <c r="D49" t="s">
        <v>14</v>
      </c>
      <c r="E49">
        <v>5681</v>
      </c>
    </row>
    <row r="50" spans="1:5">
      <c r="A50" t="s">
        <v>20</v>
      </c>
      <c r="B50">
        <v>170</v>
      </c>
      <c r="D50" t="s">
        <v>14</v>
      </c>
      <c r="E50">
        <v>1059</v>
      </c>
    </row>
    <row r="51" spans="1:5">
      <c r="A51" t="s">
        <v>20</v>
      </c>
      <c r="B51">
        <v>330</v>
      </c>
      <c r="D51" t="s">
        <v>14</v>
      </c>
      <c r="E51">
        <v>1194</v>
      </c>
    </row>
    <row r="52" spans="1:5">
      <c r="A52" t="s">
        <v>20</v>
      </c>
      <c r="B52">
        <v>127</v>
      </c>
      <c r="D52" t="s">
        <v>14</v>
      </c>
      <c r="E52">
        <v>30</v>
      </c>
    </row>
    <row r="53" spans="1:5">
      <c r="A53" t="s">
        <v>20</v>
      </c>
      <c r="B53">
        <v>411</v>
      </c>
      <c r="D53" t="s">
        <v>14</v>
      </c>
      <c r="E53">
        <v>75</v>
      </c>
    </row>
    <row r="54" spans="1:5">
      <c r="A54" t="s">
        <v>20</v>
      </c>
      <c r="B54">
        <v>180</v>
      </c>
      <c r="D54" t="s">
        <v>14</v>
      </c>
      <c r="E54">
        <v>955</v>
      </c>
    </row>
    <row r="55" spans="1:5">
      <c r="A55" t="s">
        <v>20</v>
      </c>
      <c r="B55">
        <v>374</v>
      </c>
      <c r="D55" t="s">
        <v>14</v>
      </c>
      <c r="E55">
        <v>67</v>
      </c>
    </row>
    <row r="56" spans="1:5">
      <c r="A56" t="s">
        <v>20</v>
      </c>
      <c r="B56">
        <v>71</v>
      </c>
      <c r="D56" t="s">
        <v>14</v>
      </c>
      <c r="E56">
        <v>5</v>
      </c>
    </row>
    <row r="57" spans="1:5">
      <c r="A57" t="s">
        <v>20</v>
      </c>
      <c r="B57">
        <v>203</v>
      </c>
      <c r="D57" t="s">
        <v>14</v>
      </c>
      <c r="E57">
        <v>26</v>
      </c>
    </row>
    <row r="58" spans="1:5">
      <c r="A58" t="s">
        <v>20</v>
      </c>
      <c r="B58">
        <v>113</v>
      </c>
      <c r="D58" t="s">
        <v>14</v>
      </c>
      <c r="E58">
        <v>1130</v>
      </c>
    </row>
    <row r="59" spans="1:5">
      <c r="A59" t="s">
        <v>20</v>
      </c>
      <c r="B59">
        <v>96</v>
      </c>
      <c r="D59" t="s">
        <v>14</v>
      </c>
      <c r="E59">
        <v>782</v>
      </c>
    </row>
    <row r="60" spans="1:5">
      <c r="A60" t="s">
        <v>20</v>
      </c>
      <c r="B60">
        <v>498</v>
      </c>
      <c r="D60" t="s">
        <v>14</v>
      </c>
      <c r="E60">
        <v>210</v>
      </c>
    </row>
    <row r="61" spans="1:5">
      <c r="A61" t="s">
        <v>20</v>
      </c>
      <c r="B61">
        <v>180</v>
      </c>
      <c r="D61" t="s">
        <v>14</v>
      </c>
      <c r="E61">
        <v>136</v>
      </c>
    </row>
    <row r="62" spans="1:5">
      <c r="A62" t="s">
        <v>20</v>
      </c>
      <c r="B62">
        <v>27</v>
      </c>
      <c r="D62" t="s">
        <v>14</v>
      </c>
      <c r="E62">
        <v>86</v>
      </c>
    </row>
    <row r="63" spans="1:5">
      <c r="A63" t="s">
        <v>20</v>
      </c>
      <c r="B63">
        <v>2331</v>
      </c>
      <c r="D63" t="s">
        <v>14</v>
      </c>
      <c r="E63">
        <v>19</v>
      </c>
    </row>
    <row r="64" spans="1:5">
      <c r="A64" t="s">
        <v>20</v>
      </c>
      <c r="B64">
        <v>113</v>
      </c>
      <c r="D64" t="s">
        <v>14</v>
      </c>
      <c r="E64">
        <v>886</v>
      </c>
    </row>
    <row r="65" spans="1:5">
      <c r="A65" t="s">
        <v>20</v>
      </c>
      <c r="B65">
        <v>164</v>
      </c>
      <c r="D65" t="s">
        <v>14</v>
      </c>
      <c r="E65">
        <v>35</v>
      </c>
    </row>
    <row r="66" spans="1:5">
      <c r="A66" t="s">
        <v>20</v>
      </c>
      <c r="B66">
        <v>164</v>
      </c>
      <c r="D66" t="s">
        <v>14</v>
      </c>
      <c r="E66">
        <v>24</v>
      </c>
    </row>
    <row r="67" spans="1:5">
      <c r="A67" t="s">
        <v>20</v>
      </c>
      <c r="B67">
        <v>336</v>
      </c>
      <c r="D67" t="s">
        <v>14</v>
      </c>
      <c r="E67">
        <v>86</v>
      </c>
    </row>
    <row r="68" spans="1:5">
      <c r="A68" t="s">
        <v>20</v>
      </c>
      <c r="B68">
        <v>1917</v>
      </c>
      <c r="D68" t="s">
        <v>14</v>
      </c>
      <c r="E68">
        <v>243</v>
      </c>
    </row>
    <row r="69" spans="1:5">
      <c r="A69" t="s">
        <v>20</v>
      </c>
      <c r="B69">
        <v>95</v>
      </c>
      <c r="D69" t="s">
        <v>14</v>
      </c>
      <c r="E69">
        <v>65</v>
      </c>
    </row>
    <row r="70" spans="1:5">
      <c r="A70" t="s">
        <v>20</v>
      </c>
      <c r="B70">
        <v>147</v>
      </c>
      <c r="D70" t="s">
        <v>14</v>
      </c>
      <c r="E70">
        <v>100</v>
      </c>
    </row>
    <row r="71" spans="1:5">
      <c r="A71" t="s">
        <v>20</v>
      </c>
      <c r="B71">
        <v>86</v>
      </c>
      <c r="D71" t="s">
        <v>14</v>
      </c>
      <c r="E71">
        <v>168</v>
      </c>
    </row>
    <row r="72" spans="1:5">
      <c r="A72" t="s">
        <v>20</v>
      </c>
      <c r="B72">
        <v>83</v>
      </c>
      <c r="D72" t="s">
        <v>14</v>
      </c>
      <c r="E72">
        <v>13</v>
      </c>
    </row>
    <row r="73" spans="1:5">
      <c r="A73" t="s">
        <v>20</v>
      </c>
      <c r="B73">
        <v>676</v>
      </c>
      <c r="D73" t="s">
        <v>14</v>
      </c>
      <c r="E73">
        <v>1</v>
      </c>
    </row>
    <row r="74" spans="1:5">
      <c r="A74" t="s">
        <v>20</v>
      </c>
      <c r="B74">
        <v>361</v>
      </c>
      <c r="D74" t="s">
        <v>14</v>
      </c>
      <c r="E74">
        <v>40</v>
      </c>
    </row>
    <row r="75" spans="1:5">
      <c r="A75" t="s">
        <v>20</v>
      </c>
      <c r="B75">
        <v>131</v>
      </c>
      <c r="D75" t="s">
        <v>14</v>
      </c>
      <c r="E75">
        <v>226</v>
      </c>
    </row>
    <row r="76" spans="1:5">
      <c r="A76" t="s">
        <v>20</v>
      </c>
      <c r="B76">
        <v>126</v>
      </c>
      <c r="D76" t="s">
        <v>14</v>
      </c>
      <c r="E76">
        <v>1625</v>
      </c>
    </row>
    <row r="77" spans="1:5">
      <c r="A77" t="s">
        <v>20</v>
      </c>
      <c r="B77">
        <v>275</v>
      </c>
      <c r="D77" t="s">
        <v>14</v>
      </c>
      <c r="E77">
        <v>143</v>
      </c>
    </row>
    <row r="78" spans="1:5">
      <c r="A78" t="s">
        <v>20</v>
      </c>
      <c r="B78">
        <v>67</v>
      </c>
      <c r="D78" t="s">
        <v>14</v>
      </c>
      <c r="E78">
        <v>934</v>
      </c>
    </row>
    <row r="79" spans="1:5">
      <c r="A79" t="s">
        <v>20</v>
      </c>
      <c r="B79">
        <v>154</v>
      </c>
      <c r="D79" t="s">
        <v>14</v>
      </c>
      <c r="E79">
        <v>17</v>
      </c>
    </row>
    <row r="80" spans="1:5">
      <c r="A80" t="s">
        <v>20</v>
      </c>
      <c r="B80">
        <v>1782</v>
      </c>
      <c r="D80" t="s">
        <v>14</v>
      </c>
      <c r="E80">
        <v>2179</v>
      </c>
    </row>
    <row r="81" spans="1:5">
      <c r="A81" t="s">
        <v>20</v>
      </c>
      <c r="B81">
        <v>903</v>
      </c>
      <c r="D81" t="s">
        <v>14</v>
      </c>
      <c r="E81">
        <v>931</v>
      </c>
    </row>
    <row r="82" spans="1:5">
      <c r="A82" t="s">
        <v>20</v>
      </c>
      <c r="B82">
        <v>94</v>
      </c>
      <c r="D82" t="s">
        <v>14</v>
      </c>
      <c r="E82">
        <v>92</v>
      </c>
    </row>
    <row r="83" spans="1:5">
      <c r="A83" t="s">
        <v>20</v>
      </c>
      <c r="B83">
        <v>180</v>
      </c>
      <c r="D83" t="s">
        <v>14</v>
      </c>
      <c r="E83">
        <v>57</v>
      </c>
    </row>
    <row r="84" spans="1:5">
      <c r="A84" t="s">
        <v>20</v>
      </c>
      <c r="B84">
        <v>533</v>
      </c>
      <c r="D84" t="s">
        <v>14</v>
      </c>
      <c r="E84">
        <v>41</v>
      </c>
    </row>
    <row r="85" spans="1:5">
      <c r="A85" t="s">
        <v>20</v>
      </c>
      <c r="B85">
        <v>2443</v>
      </c>
      <c r="D85" t="s">
        <v>14</v>
      </c>
      <c r="E85">
        <v>1</v>
      </c>
    </row>
    <row r="86" spans="1:5">
      <c r="A86" t="s">
        <v>20</v>
      </c>
      <c r="B86">
        <v>89</v>
      </c>
      <c r="D86" t="s">
        <v>14</v>
      </c>
      <c r="E86">
        <v>101</v>
      </c>
    </row>
    <row r="87" spans="1:5">
      <c r="A87" t="s">
        <v>20</v>
      </c>
      <c r="B87">
        <v>159</v>
      </c>
      <c r="D87" t="s">
        <v>14</v>
      </c>
      <c r="E87">
        <v>1335</v>
      </c>
    </row>
    <row r="88" spans="1:5">
      <c r="A88" t="s">
        <v>20</v>
      </c>
      <c r="B88">
        <v>50</v>
      </c>
      <c r="D88" t="s">
        <v>14</v>
      </c>
      <c r="E88">
        <v>15</v>
      </c>
    </row>
    <row r="89" spans="1:5">
      <c r="A89" t="s">
        <v>20</v>
      </c>
      <c r="B89">
        <v>186</v>
      </c>
      <c r="D89" t="s">
        <v>14</v>
      </c>
      <c r="E89">
        <v>454</v>
      </c>
    </row>
    <row r="90" spans="1:5">
      <c r="A90" t="s">
        <v>20</v>
      </c>
      <c r="B90">
        <v>1071</v>
      </c>
      <c r="D90" t="s">
        <v>14</v>
      </c>
      <c r="E90">
        <v>3182</v>
      </c>
    </row>
    <row r="91" spans="1:5">
      <c r="A91" t="s">
        <v>20</v>
      </c>
      <c r="B91">
        <v>117</v>
      </c>
      <c r="D91" t="s">
        <v>14</v>
      </c>
      <c r="E91">
        <v>15</v>
      </c>
    </row>
    <row r="92" spans="1:5">
      <c r="A92" t="s">
        <v>20</v>
      </c>
      <c r="B92">
        <v>70</v>
      </c>
      <c r="D92" t="s">
        <v>14</v>
      </c>
      <c r="E92">
        <v>133</v>
      </c>
    </row>
    <row r="93" spans="1:5">
      <c r="A93" t="s">
        <v>20</v>
      </c>
      <c r="B93">
        <v>135</v>
      </c>
      <c r="D93" t="s">
        <v>14</v>
      </c>
      <c r="E93">
        <v>2062</v>
      </c>
    </row>
    <row r="94" spans="1:5">
      <c r="A94" t="s">
        <v>20</v>
      </c>
      <c r="B94">
        <v>768</v>
      </c>
      <c r="D94" t="s">
        <v>14</v>
      </c>
      <c r="E94">
        <v>29</v>
      </c>
    </row>
    <row r="95" spans="1:5">
      <c r="A95" t="s">
        <v>20</v>
      </c>
      <c r="B95">
        <v>199</v>
      </c>
      <c r="D95" t="s">
        <v>14</v>
      </c>
      <c r="E95">
        <v>132</v>
      </c>
    </row>
    <row r="96" spans="1:5">
      <c r="A96" t="s">
        <v>20</v>
      </c>
      <c r="B96">
        <v>107</v>
      </c>
      <c r="D96" t="s">
        <v>14</v>
      </c>
      <c r="E96">
        <v>137</v>
      </c>
    </row>
    <row r="97" spans="1:5">
      <c r="A97" t="s">
        <v>20</v>
      </c>
      <c r="B97">
        <v>195</v>
      </c>
      <c r="D97" t="s">
        <v>14</v>
      </c>
      <c r="E97">
        <v>908</v>
      </c>
    </row>
    <row r="98" spans="1:5">
      <c r="A98" t="s">
        <v>20</v>
      </c>
      <c r="B98">
        <v>3376</v>
      </c>
      <c r="D98" t="s">
        <v>14</v>
      </c>
      <c r="E98">
        <v>10</v>
      </c>
    </row>
    <row r="99" spans="1:5">
      <c r="A99" t="s">
        <v>20</v>
      </c>
      <c r="B99">
        <v>41</v>
      </c>
      <c r="D99" t="s">
        <v>14</v>
      </c>
      <c r="E99">
        <v>1910</v>
      </c>
    </row>
    <row r="100" spans="1:5">
      <c r="A100" t="s">
        <v>20</v>
      </c>
      <c r="B100">
        <v>1821</v>
      </c>
      <c r="D100" t="s">
        <v>14</v>
      </c>
      <c r="E100">
        <v>38</v>
      </c>
    </row>
    <row r="101" spans="1:5">
      <c r="A101" t="s">
        <v>20</v>
      </c>
      <c r="B101">
        <v>164</v>
      </c>
      <c r="D101" t="s">
        <v>14</v>
      </c>
      <c r="E101">
        <v>104</v>
      </c>
    </row>
    <row r="102" spans="1:5">
      <c r="A102" t="s">
        <v>20</v>
      </c>
      <c r="B102">
        <v>157</v>
      </c>
      <c r="D102" t="s">
        <v>14</v>
      </c>
      <c r="E102">
        <v>49</v>
      </c>
    </row>
    <row r="103" spans="1:5">
      <c r="A103" t="s">
        <v>20</v>
      </c>
      <c r="B103">
        <v>246</v>
      </c>
      <c r="D103" t="s">
        <v>14</v>
      </c>
      <c r="E103">
        <v>1</v>
      </c>
    </row>
    <row r="104" spans="1:5">
      <c r="A104" t="s">
        <v>20</v>
      </c>
      <c r="B104">
        <v>1396</v>
      </c>
      <c r="D104" t="s">
        <v>14</v>
      </c>
      <c r="E104">
        <v>245</v>
      </c>
    </row>
    <row r="105" spans="1:5">
      <c r="A105" t="s">
        <v>20</v>
      </c>
      <c r="B105">
        <v>2506</v>
      </c>
      <c r="D105" t="s">
        <v>14</v>
      </c>
      <c r="E105">
        <v>32</v>
      </c>
    </row>
    <row r="106" spans="1:5">
      <c r="A106" t="s">
        <v>20</v>
      </c>
      <c r="B106">
        <v>244</v>
      </c>
      <c r="D106" t="s">
        <v>14</v>
      </c>
      <c r="E106">
        <v>7</v>
      </c>
    </row>
    <row r="107" spans="1:5">
      <c r="A107" t="s">
        <v>20</v>
      </c>
      <c r="B107">
        <v>146</v>
      </c>
      <c r="D107" t="s">
        <v>14</v>
      </c>
      <c r="E107">
        <v>803</v>
      </c>
    </row>
    <row r="108" spans="1:5">
      <c r="A108" t="s">
        <v>20</v>
      </c>
      <c r="B108">
        <v>1267</v>
      </c>
      <c r="D108" t="s">
        <v>14</v>
      </c>
      <c r="E108">
        <v>16</v>
      </c>
    </row>
    <row r="109" spans="1:5">
      <c r="A109" t="s">
        <v>20</v>
      </c>
      <c r="B109">
        <v>1561</v>
      </c>
      <c r="D109" t="s">
        <v>14</v>
      </c>
      <c r="E109">
        <v>31</v>
      </c>
    </row>
    <row r="110" spans="1:5">
      <c r="A110" t="s">
        <v>20</v>
      </c>
      <c r="B110">
        <v>48</v>
      </c>
      <c r="D110" t="s">
        <v>14</v>
      </c>
      <c r="E110">
        <v>108</v>
      </c>
    </row>
    <row r="111" spans="1:5">
      <c r="A111" t="s">
        <v>20</v>
      </c>
      <c r="B111">
        <v>2739</v>
      </c>
      <c r="D111" t="s">
        <v>14</v>
      </c>
      <c r="E111">
        <v>30</v>
      </c>
    </row>
    <row r="112" spans="1:5">
      <c r="A112" t="s">
        <v>20</v>
      </c>
      <c r="B112">
        <v>3537</v>
      </c>
      <c r="D112" t="s">
        <v>14</v>
      </c>
      <c r="E112">
        <v>17</v>
      </c>
    </row>
    <row r="113" spans="1:5">
      <c r="A113" t="s">
        <v>20</v>
      </c>
      <c r="B113">
        <v>2107</v>
      </c>
      <c r="D113" t="s">
        <v>14</v>
      </c>
      <c r="E113">
        <v>80</v>
      </c>
    </row>
    <row r="114" spans="1:5">
      <c r="A114" t="s">
        <v>20</v>
      </c>
      <c r="B114">
        <v>3318</v>
      </c>
      <c r="D114" t="s">
        <v>14</v>
      </c>
      <c r="E114">
        <v>2468</v>
      </c>
    </row>
    <row r="115" spans="1:5">
      <c r="A115" t="s">
        <v>20</v>
      </c>
      <c r="B115">
        <v>340</v>
      </c>
      <c r="D115" t="s">
        <v>14</v>
      </c>
      <c r="E115">
        <v>26</v>
      </c>
    </row>
    <row r="116" spans="1:5">
      <c r="A116" t="s">
        <v>20</v>
      </c>
      <c r="B116">
        <v>1442</v>
      </c>
      <c r="D116" t="s">
        <v>14</v>
      </c>
      <c r="E116">
        <v>73</v>
      </c>
    </row>
    <row r="117" spans="1:5">
      <c r="A117" t="s">
        <v>20</v>
      </c>
      <c r="B117">
        <v>126</v>
      </c>
      <c r="D117" t="s">
        <v>14</v>
      </c>
      <c r="E117">
        <v>128</v>
      </c>
    </row>
    <row r="118" spans="1:5">
      <c r="A118" t="s">
        <v>20</v>
      </c>
      <c r="B118">
        <v>524</v>
      </c>
      <c r="D118" t="s">
        <v>14</v>
      </c>
      <c r="E118">
        <v>33</v>
      </c>
    </row>
    <row r="119" spans="1:5">
      <c r="A119" t="s">
        <v>20</v>
      </c>
      <c r="B119">
        <v>1989</v>
      </c>
      <c r="D119" t="s">
        <v>14</v>
      </c>
      <c r="E119">
        <v>1072</v>
      </c>
    </row>
    <row r="120" spans="1:5">
      <c r="A120" t="s">
        <v>20</v>
      </c>
      <c r="B120">
        <v>157</v>
      </c>
      <c r="D120" t="s">
        <v>14</v>
      </c>
      <c r="E120">
        <v>393</v>
      </c>
    </row>
    <row r="121" spans="1:5">
      <c r="A121" t="s">
        <v>20</v>
      </c>
      <c r="B121">
        <v>4498</v>
      </c>
      <c r="D121" t="s">
        <v>14</v>
      </c>
      <c r="E121">
        <v>1257</v>
      </c>
    </row>
    <row r="122" spans="1:5">
      <c r="A122" t="s">
        <v>20</v>
      </c>
      <c r="B122">
        <v>80</v>
      </c>
      <c r="D122" t="s">
        <v>14</v>
      </c>
      <c r="E122">
        <v>328</v>
      </c>
    </row>
    <row r="123" spans="1:5">
      <c r="A123" t="s">
        <v>20</v>
      </c>
      <c r="B123">
        <v>43</v>
      </c>
      <c r="D123" t="s">
        <v>14</v>
      </c>
      <c r="E123">
        <v>147</v>
      </c>
    </row>
    <row r="124" spans="1:5">
      <c r="A124" t="s">
        <v>20</v>
      </c>
      <c r="B124">
        <v>2053</v>
      </c>
      <c r="D124" t="s">
        <v>14</v>
      </c>
      <c r="E124">
        <v>830</v>
      </c>
    </row>
    <row r="125" spans="1:5">
      <c r="A125" t="s">
        <v>20</v>
      </c>
      <c r="B125">
        <v>168</v>
      </c>
      <c r="D125" t="s">
        <v>14</v>
      </c>
      <c r="E125">
        <v>331</v>
      </c>
    </row>
    <row r="126" spans="1:5">
      <c r="A126" t="s">
        <v>20</v>
      </c>
      <c r="B126">
        <v>4289</v>
      </c>
      <c r="D126" t="s">
        <v>14</v>
      </c>
      <c r="E126">
        <v>25</v>
      </c>
    </row>
    <row r="127" spans="1:5">
      <c r="A127" t="s">
        <v>20</v>
      </c>
      <c r="B127">
        <v>165</v>
      </c>
      <c r="D127" t="s">
        <v>14</v>
      </c>
      <c r="E127">
        <v>3483</v>
      </c>
    </row>
    <row r="128" spans="1:5">
      <c r="A128" t="s">
        <v>20</v>
      </c>
      <c r="B128">
        <v>1815</v>
      </c>
      <c r="D128" t="s">
        <v>14</v>
      </c>
      <c r="E128">
        <v>923</v>
      </c>
    </row>
    <row r="129" spans="1:5">
      <c r="A129" t="s">
        <v>20</v>
      </c>
      <c r="B129">
        <v>397</v>
      </c>
      <c r="D129" t="s">
        <v>14</v>
      </c>
      <c r="E129">
        <v>1</v>
      </c>
    </row>
    <row r="130" spans="1:5">
      <c r="A130" t="s">
        <v>20</v>
      </c>
      <c r="B130">
        <v>1539</v>
      </c>
      <c r="D130" t="s">
        <v>14</v>
      </c>
      <c r="E130">
        <v>33</v>
      </c>
    </row>
    <row r="131" spans="1:5">
      <c r="A131" t="s">
        <v>20</v>
      </c>
      <c r="B131">
        <v>138</v>
      </c>
      <c r="D131" t="s">
        <v>14</v>
      </c>
      <c r="E131">
        <v>40</v>
      </c>
    </row>
    <row r="132" spans="1:5">
      <c r="A132" t="s">
        <v>20</v>
      </c>
      <c r="B132">
        <v>3594</v>
      </c>
      <c r="D132" t="s">
        <v>14</v>
      </c>
      <c r="E132">
        <v>23</v>
      </c>
    </row>
    <row r="133" spans="1:5">
      <c r="A133" t="s">
        <v>20</v>
      </c>
      <c r="B133">
        <v>5880</v>
      </c>
      <c r="D133" t="s">
        <v>14</v>
      </c>
      <c r="E133">
        <v>75</v>
      </c>
    </row>
    <row r="134" spans="1:5">
      <c r="A134" t="s">
        <v>20</v>
      </c>
      <c r="B134">
        <v>112</v>
      </c>
      <c r="D134" t="s">
        <v>14</v>
      </c>
      <c r="E134">
        <v>2176</v>
      </c>
    </row>
    <row r="135" spans="1:5">
      <c r="A135" t="s">
        <v>20</v>
      </c>
      <c r="B135">
        <v>943</v>
      </c>
      <c r="D135" t="s">
        <v>14</v>
      </c>
      <c r="E135">
        <v>441</v>
      </c>
    </row>
    <row r="136" spans="1:5">
      <c r="A136" t="s">
        <v>20</v>
      </c>
      <c r="B136">
        <v>2468</v>
      </c>
      <c r="D136" t="s">
        <v>14</v>
      </c>
      <c r="E136">
        <v>25</v>
      </c>
    </row>
    <row r="137" spans="1:5">
      <c r="A137" t="s">
        <v>20</v>
      </c>
      <c r="B137">
        <v>2551</v>
      </c>
      <c r="D137" t="s">
        <v>14</v>
      </c>
      <c r="E137">
        <v>127</v>
      </c>
    </row>
    <row r="138" spans="1:5">
      <c r="A138" t="s">
        <v>20</v>
      </c>
      <c r="B138">
        <v>101</v>
      </c>
      <c r="D138" t="s">
        <v>14</v>
      </c>
      <c r="E138">
        <v>355</v>
      </c>
    </row>
    <row r="139" spans="1:5">
      <c r="A139" t="s">
        <v>20</v>
      </c>
      <c r="B139">
        <v>92</v>
      </c>
      <c r="D139" t="s">
        <v>14</v>
      </c>
      <c r="E139">
        <v>44</v>
      </c>
    </row>
    <row r="140" spans="1:5">
      <c r="A140" t="s">
        <v>20</v>
      </c>
      <c r="B140">
        <v>62</v>
      </c>
      <c r="D140" t="s">
        <v>14</v>
      </c>
      <c r="E140">
        <v>67</v>
      </c>
    </row>
    <row r="141" spans="1:5">
      <c r="A141" t="s">
        <v>20</v>
      </c>
      <c r="B141">
        <v>149</v>
      </c>
      <c r="D141" t="s">
        <v>14</v>
      </c>
      <c r="E141">
        <v>1068</v>
      </c>
    </row>
    <row r="142" spans="1:5">
      <c r="A142" t="s">
        <v>20</v>
      </c>
      <c r="B142">
        <v>329</v>
      </c>
      <c r="D142" t="s">
        <v>14</v>
      </c>
      <c r="E142">
        <v>424</v>
      </c>
    </row>
    <row r="143" spans="1:5">
      <c r="A143" t="s">
        <v>20</v>
      </c>
      <c r="B143">
        <v>97</v>
      </c>
      <c r="D143" t="s">
        <v>14</v>
      </c>
      <c r="E143">
        <v>151</v>
      </c>
    </row>
    <row r="144" spans="1:5">
      <c r="A144" t="s">
        <v>20</v>
      </c>
      <c r="B144">
        <v>1784</v>
      </c>
      <c r="D144" t="s">
        <v>14</v>
      </c>
      <c r="E144">
        <v>1608</v>
      </c>
    </row>
    <row r="145" spans="1:5">
      <c r="A145" t="s">
        <v>20</v>
      </c>
      <c r="B145">
        <v>1684</v>
      </c>
      <c r="D145" t="s">
        <v>14</v>
      </c>
      <c r="E145">
        <v>941</v>
      </c>
    </row>
    <row r="146" spans="1:5">
      <c r="A146" t="s">
        <v>20</v>
      </c>
      <c r="B146">
        <v>250</v>
      </c>
      <c r="D146" t="s">
        <v>14</v>
      </c>
      <c r="E146">
        <v>1</v>
      </c>
    </row>
    <row r="147" spans="1:5">
      <c r="A147" t="s">
        <v>20</v>
      </c>
      <c r="B147">
        <v>238</v>
      </c>
      <c r="D147" t="s">
        <v>14</v>
      </c>
      <c r="E147">
        <v>40</v>
      </c>
    </row>
    <row r="148" spans="1:5">
      <c r="A148" t="s">
        <v>20</v>
      </c>
      <c r="B148">
        <v>53</v>
      </c>
      <c r="D148" t="s">
        <v>14</v>
      </c>
      <c r="E148">
        <v>3015</v>
      </c>
    </row>
    <row r="149" spans="1:5">
      <c r="A149" t="s">
        <v>20</v>
      </c>
      <c r="B149">
        <v>214</v>
      </c>
      <c r="D149" t="s">
        <v>14</v>
      </c>
      <c r="E149">
        <v>435</v>
      </c>
    </row>
    <row r="150" spans="1:5">
      <c r="A150" t="s">
        <v>20</v>
      </c>
      <c r="B150">
        <v>222</v>
      </c>
      <c r="D150" t="s">
        <v>14</v>
      </c>
      <c r="E150">
        <v>714</v>
      </c>
    </row>
    <row r="151" spans="1:5">
      <c r="A151" t="s">
        <v>20</v>
      </c>
      <c r="B151">
        <v>1884</v>
      </c>
      <c r="D151" t="s">
        <v>14</v>
      </c>
      <c r="E151">
        <v>5497</v>
      </c>
    </row>
    <row r="152" spans="1:5">
      <c r="A152" t="s">
        <v>20</v>
      </c>
      <c r="B152">
        <v>218</v>
      </c>
      <c r="D152" t="s">
        <v>14</v>
      </c>
      <c r="E152">
        <v>418</v>
      </c>
    </row>
    <row r="153" spans="1:5">
      <c r="A153" t="s">
        <v>20</v>
      </c>
      <c r="B153">
        <v>6465</v>
      </c>
      <c r="D153" t="s">
        <v>14</v>
      </c>
      <c r="E153">
        <v>1439</v>
      </c>
    </row>
    <row r="154" spans="1:5">
      <c r="A154" t="s">
        <v>20</v>
      </c>
      <c r="B154">
        <v>59</v>
      </c>
      <c r="D154" t="s">
        <v>14</v>
      </c>
      <c r="E154">
        <v>15</v>
      </c>
    </row>
    <row r="155" spans="1:5">
      <c r="A155" t="s">
        <v>20</v>
      </c>
      <c r="B155">
        <v>88</v>
      </c>
      <c r="D155" t="s">
        <v>14</v>
      </c>
      <c r="E155">
        <v>1999</v>
      </c>
    </row>
    <row r="156" spans="1:5">
      <c r="A156" t="s">
        <v>20</v>
      </c>
      <c r="B156">
        <v>1697</v>
      </c>
      <c r="D156" t="s">
        <v>14</v>
      </c>
      <c r="E156">
        <v>118</v>
      </c>
    </row>
    <row r="157" spans="1:5">
      <c r="A157" t="s">
        <v>20</v>
      </c>
      <c r="B157">
        <v>92</v>
      </c>
      <c r="D157" t="s">
        <v>14</v>
      </c>
      <c r="E157">
        <v>162</v>
      </c>
    </row>
    <row r="158" spans="1:5">
      <c r="A158" t="s">
        <v>20</v>
      </c>
      <c r="B158">
        <v>186</v>
      </c>
      <c r="D158" t="s">
        <v>14</v>
      </c>
      <c r="E158">
        <v>83</v>
      </c>
    </row>
    <row r="159" spans="1:5">
      <c r="A159" t="s">
        <v>20</v>
      </c>
      <c r="B159">
        <v>138</v>
      </c>
      <c r="D159" t="s">
        <v>14</v>
      </c>
      <c r="E159">
        <v>747</v>
      </c>
    </row>
    <row r="160" spans="1:5">
      <c r="A160" t="s">
        <v>20</v>
      </c>
      <c r="B160">
        <v>261</v>
      </c>
      <c r="D160" t="s">
        <v>14</v>
      </c>
      <c r="E160">
        <v>84</v>
      </c>
    </row>
    <row r="161" spans="1:5">
      <c r="A161" t="s">
        <v>20</v>
      </c>
      <c r="B161">
        <v>107</v>
      </c>
      <c r="D161" t="s">
        <v>14</v>
      </c>
      <c r="E161">
        <v>91</v>
      </c>
    </row>
    <row r="162" spans="1:5">
      <c r="A162" t="s">
        <v>20</v>
      </c>
      <c r="B162">
        <v>199</v>
      </c>
      <c r="D162" t="s">
        <v>14</v>
      </c>
      <c r="E162">
        <v>792</v>
      </c>
    </row>
    <row r="163" spans="1:5">
      <c r="A163" t="s">
        <v>20</v>
      </c>
      <c r="B163">
        <v>5512</v>
      </c>
      <c r="D163" t="s">
        <v>14</v>
      </c>
      <c r="E163">
        <v>32</v>
      </c>
    </row>
    <row r="164" spans="1:5">
      <c r="A164" t="s">
        <v>20</v>
      </c>
      <c r="B164">
        <v>86</v>
      </c>
      <c r="D164" t="s">
        <v>14</v>
      </c>
      <c r="E164">
        <v>186</v>
      </c>
    </row>
    <row r="165" spans="1:5">
      <c r="A165" t="s">
        <v>20</v>
      </c>
      <c r="B165">
        <v>2768</v>
      </c>
      <c r="D165" t="s">
        <v>14</v>
      </c>
      <c r="E165">
        <v>605</v>
      </c>
    </row>
    <row r="166" spans="1:5">
      <c r="A166" t="s">
        <v>20</v>
      </c>
      <c r="B166">
        <v>48</v>
      </c>
      <c r="D166" t="s">
        <v>14</v>
      </c>
      <c r="E166">
        <v>1</v>
      </c>
    </row>
    <row r="167" spans="1:5">
      <c r="A167" t="s">
        <v>20</v>
      </c>
      <c r="B167">
        <v>87</v>
      </c>
      <c r="D167" t="s">
        <v>14</v>
      </c>
      <c r="E167">
        <v>31</v>
      </c>
    </row>
    <row r="168" spans="1:5">
      <c r="A168" t="s">
        <v>20</v>
      </c>
      <c r="B168">
        <v>1894</v>
      </c>
      <c r="D168" t="s">
        <v>14</v>
      </c>
      <c r="E168">
        <v>1181</v>
      </c>
    </row>
    <row r="169" spans="1:5">
      <c r="A169" t="s">
        <v>20</v>
      </c>
      <c r="B169">
        <v>282</v>
      </c>
      <c r="D169" t="s">
        <v>14</v>
      </c>
      <c r="E169">
        <v>39</v>
      </c>
    </row>
    <row r="170" spans="1:5">
      <c r="A170" t="s">
        <v>20</v>
      </c>
      <c r="B170">
        <v>116</v>
      </c>
      <c r="D170" t="s">
        <v>14</v>
      </c>
      <c r="E170">
        <v>46</v>
      </c>
    </row>
    <row r="171" spans="1:5">
      <c r="A171" t="s">
        <v>20</v>
      </c>
      <c r="B171">
        <v>83</v>
      </c>
      <c r="D171" t="s">
        <v>14</v>
      </c>
      <c r="E171">
        <v>105</v>
      </c>
    </row>
    <row r="172" spans="1:5">
      <c r="A172" t="s">
        <v>20</v>
      </c>
      <c r="B172">
        <v>91</v>
      </c>
      <c r="D172" t="s">
        <v>14</v>
      </c>
      <c r="E172">
        <v>535</v>
      </c>
    </row>
    <row r="173" spans="1:5">
      <c r="A173" t="s">
        <v>20</v>
      </c>
      <c r="B173">
        <v>546</v>
      </c>
      <c r="D173" t="s">
        <v>14</v>
      </c>
      <c r="E173">
        <v>16</v>
      </c>
    </row>
    <row r="174" spans="1:5">
      <c r="A174" t="s">
        <v>20</v>
      </c>
      <c r="B174">
        <v>393</v>
      </c>
      <c r="D174" t="s">
        <v>14</v>
      </c>
      <c r="E174">
        <v>575</v>
      </c>
    </row>
    <row r="175" spans="1:5">
      <c r="A175" t="s">
        <v>20</v>
      </c>
      <c r="B175">
        <v>133</v>
      </c>
      <c r="D175" t="s">
        <v>14</v>
      </c>
      <c r="E175">
        <v>1120</v>
      </c>
    </row>
    <row r="176" spans="1:5">
      <c r="A176" t="s">
        <v>20</v>
      </c>
      <c r="B176">
        <v>254</v>
      </c>
      <c r="D176" t="s">
        <v>14</v>
      </c>
      <c r="E176">
        <v>113</v>
      </c>
    </row>
    <row r="177" spans="1:5">
      <c r="A177" t="s">
        <v>20</v>
      </c>
      <c r="B177">
        <v>176</v>
      </c>
      <c r="D177" t="s">
        <v>14</v>
      </c>
      <c r="E177">
        <v>1538</v>
      </c>
    </row>
    <row r="178" spans="1:5">
      <c r="A178" t="s">
        <v>20</v>
      </c>
      <c r="B178">
        <v>337</v>
      </c>
      <c r="D178" t="s">
        <v>14</v>
      </c>
      <c r="E178">
        <v>9</v>
      </c>
    </row>
    <row r="179" spans="1:5">
      <c r="A179" t="s">
        <v>20</v>
      </c>
      <c r="B179">
        <v>107</v>
      </c>
      <c r="D179" t="s">
        <v>14</v>
      </c>
      <c r="E179">
        <v>554</v>
      </c>
    </row>
    <row r="180" spans="1:5">
      <c r="A180" t="s">
        <v>20</v>
      </c>
      <c r="B180">
        <v>183</v>
      </c>
      <c r="D180" t="s">
        <v>14</v>
      </c>
      <c r="E180">
        <v>648</v>
      </c>
    </row>
    <row r="181" spans="1:5">
      <c r="A181" t="s">
        <v>20</v>
      </c>
      <c r="B181">
        <v>72</v>
      </c>
      <c r="D181" t="s">
        <v>14</v>
      </c>
      <c r="E181">
        <v>21</v>
      </c>
    </row>
    <row r="182" spans="1:5">
      <c r="A182" t="s">
        <v>20</v>
      </c>
      <c r="B182">
        <v>295</v>
      </c>
      <c r="D182" t="s">
        <v>14</v>
      </c>
      <c r="E182">
        <v>54</v>
      </c>
    </row>
    <row r="183" spans="1:5">
      <c r="A183" t="s">
        <v>20</v>
      </c>
      <c r="B183">
        <v>142</v>
      </c>
      <c r="D183" t="s">
        <v>14</v>
      </c>
      <c r="E183">
        <v>120</v>
      </c>
    </row>
    <row r="184" spans="1:5">
      <c r="A184" t="s">
        <v>20</v>
      </c>
      <c r="B184">
        <v>85</v>
      </c>
      <c r="D184" t="s">
        <v>14</v>
      </c>
      <c r="E184">
        <v>579</v>
      </c>
    </row>
    <row r="185" spans="1:5">
      <c r="A185" t="s">
        <v>20</v>
      </c>
      <c r="B185">
        <v>659</v>
      </c>
      <c r="D185" t="s">
        <v>14</v>
      </c>
      <c r="E185">
        <v>2072</v>
      </c>
    </row>
    <row r="186" spans="1:5">
      <c r="A186" t="s">
        <v>20</v>
      </c>
      <c r="B186">
        <v>121</v>
      </c>
      <c r="D186" t="s">
        <v>14</v>
      </c>
      <c r="E186">
        <v>0</v>
      </c>
    </row>
    <row r="187" spans="1:5">
      <c r="A187" t="s">
        <v>20</v>
      </c>
      <c r="B187">
        <v>3742</v>
      </c>
      <c r="D187" t="s">
        <v>14</v>
      </c>
      <c r="E187">
        <v>1796</v>
      </c>
    </row>
    <row r="188" spans="1:5">
      <c r="A188" t="s">
        <v>20</v>
      </c>
      <c r="B188">
        <v>223</v>
      </c>
      <c r="D188" t="s">
        <v>14</v>
      </c>
      <c r="E188">
        <v>62</v>
      </c>
    </row>
    <row r="189" spans="1:5">
      <c r="A189" t="s">
        <v>20</v>
      </c>
      <c r="B189">
        <v>133</v>
      </c>
      <c r="D189" t="s">
        <v>14</v>
      </c>
      <c r="E189">
        <v>347</v>
      </c>
    </row>
    <row r="190" spans="1:5">
      <c r="A190" t="s">
        <v>20</v>
      </c>
      <c r="B190">
        <v>5168</v>
      </c>
      <c r="D190" t="s">
        <v>14</v>
      </c>
      <c r="E190">
        <v>19</v>
      </c>
    </row>
    <row r="191" spans="1:5">
      <c r="A191" t="s">
        <v>20</v>
      </c>
      <c r="B191">
        <v>307</v>
      </c>
      <c r="D191" t="s">
        <v>14</v>
      </c>
      <c r="E191">
        <v>1258</v>
      </c>
    </row>
    <row r="192" spans="1:5">
      <c r="A192" t="s">
        <v>20</v>
      </c>
      <c r="B192">
        <v>2441</v>
      </c>
      <c r="D192" t="s">
        <v>14</v>
      </c>
      <c r="E192">
        <v>362</v>
      </c>
    </row>
    <row r="193" spans="1:5">
      <c r="A193" t="s">
        <v>20</v>
      </c>
      <c r="B193">
        <v>1385</v>
      </c>
      <c r="D193" t="s">
        <v>14</v>
      </c>
      <c r="E193">
        <v>133</v>
      </c>
    </row>
    <row r="194" spans="1:5">
      <c r="A194" t="s">
        <v>20</v>
      </c>
      <c r="B194">
        <v>190</v>
      </c>
      <c r="D194" t="s">
        <v>14</v>
      </c>
      <c r="E194">
        <v>846</v>
      </c>
    </row>
    <row r="195" spans="1:5">
      <c r="A195" t="s">
        <v>20</v>
      </c>
      <c r="B195">
        <v>470</v>
      </c>
      <c r="D195" t="s">
        <v>14</v>
      </c>
      <c r="E195">
        <v>10</v>
      </c>
    </row>
    <row r="196" spans="1:5">
      <c r="A196" t="s">
        <v>20</v>
      </c>
      <c r="B196">
        <v>253</v>
      </c>
      <c r="D196" t="s">
        <v>14</v>
      </c>
      <c r="E196">
        <v>191</v>
      </c>
    </row>
    <row r="197" spans="1:5">
      <c r="A197" t="s">
        <v>20</v>
      </c>
      <c r="B197">
        <v>1113</v>
      </c>
      <c r="D197" t="s">
        <v>14</v>
      </c>
      <c r="E197">
        <v>1979</v>
      </c>
    </row>
    <row r="198" spans="1:5">
      <c r="A198" t="s">
        <v>20</v>
      </c>
      <c r="B198">
        <v>2283</v>
      </c>
      <c r="D198" t="s">
        <v>14</v>
      </c>
      <c r="E198">
        <v>63</v>
      </c>
    </row>
    <row r="199" spans="1:5">
      <c r="A199" t="s">
        <v>20</v>
      </c>
      <c r="B199">
        <v>1095</v>
      </c>
      <c r="D199" t="s">
        <v>14</v>
      </c>
      <c r="E199">
        <v>6080</v>
      </c>
    </row>
    <row r="200" spans="1:5">
      <c r="A200" t="s">
        <v>20</v>
      </c>
      <c r="B200">
        <v>1690</v>
      </c>
      <c r="D200" t="s">
        <v>14</v>
      </c>
      <c r="E200">
        <v>80</v>
      </c>
    </row>
    <row r="201" spans="1:5">
      <c r="A201" t="s">
        <v>20</v>
      </c>
      <c r="B201">
        <v>191</v>
      </c>
      <c r="D201" t="s">
        <v>14</v>
      </c>
      <c r="E201">
        <v>9</v>
      </c>
    </row>
    <row r="202" spans="1:5">
      <c r="A202" t="s">
        <v>20</v>
      </c>
      <c r="B202">
        <v>2013</v>
      </c>
      <c r="D202" t="s">
        <v>14</v>
      </c>
      <c r="E202">
        <v>1784</v>
      </c>
    </row>
    <row r="203" spans="1:5">
      <c r="A203" t="s">
        <v>20</v>
      </c>
      <c r="B203">
        <v>1703</v>
      </c>
      <c r="D203" t="s">
        <v>14</v>
      </c>
      <c r="E203">
        <v>243</v>
      </c>
    </row>
    <row r="204" spans="1:5">
      <c r="A204" t="s">
        <v>20</v>
      </c>
      <c r="B204">
        <v>80</v>
      </c>
      <c r="D204" t="s">
        <v>14</v>
      </c>
      <c r="E204">
        <v>1296</v>
      </c>
    </row>
    <row r="205" spans="1:5">
      <c r="A205" t="s">
        <v>20</v>
      </c>
      <c r="B205">
        <v>41</v>
      </c>
      <c r="D205" t="s">
        <v>14</v>
      </c>
      <c r="E205">
        <v>77</v>
      </c>
    </row>
    <row r="206" spans="1:5">
      <c r="A206" t="s">
        <v>20</v>
      </c>
      <c r="B206">
        <v>187</v>
      </c>
      <c r="D206" t="s">
        <v>14</v>
      </c>
      <c r="E206">
        <v>395</v>
      </c>
    </row>
    <row r="207" spans="1:5">
      <c r="A207" t="s">
        <v>20</v>
      </c>
      <c r="B207">
        <v>2875</v>
      </c>
      <c r="D207" t="s">
        <v>14</v>
      </c>
      <c r="E207">
        <v>49</v>
      </c>
    </row>
    <row r="208" spans="1:5">
      <c r="A208" t="s">
        <v>20</v>
      </c>
      <c r="B208">
        <v>88</v>
      </c>
      <c r="D208" t="s">
        <v>14</v>
      </c>
      <c r="E208">
        <v>180</v>
      </c>
    </row>
    <row r="209" spans="1:5">
      <c r="A209" t="s">
        <v>20</v>
      </c>
      <c r="B209">
        <v>191</v>
      </c>
      <c r="D209" t="s">
        <v>14</v>
      </c>
      <c r="E209">
        <v>2690</v>
      </c>
    </row>
    <row r="210" spans="1:5">
      <c r="A210" t="s">
        <v>20</v>
      </c>
      <c r="B210">
        <v>139</v>
      </c>
      <c r="D210" t="s">
        <v>14</v>
      </c>
      <c r="E210">
        <v>2779</v>
      </c>
    </row>
    <row r="211" spans="1:5">
      <c r="A211" t="s">
        <v>20</v>
      </c>
      <c r="B211">
        <v>186</v>
      </c>
      <c r="D211" t="s">
        <v>14</v>
      </c>
      <c r="E211">
        <v>92</v>
      </c>
    </row>
    <row r="212" spans="1:5">
      <c r="A212" t="s">
        <v>20</v>
      </c>
      <c r="B212">
        <v>112</v>
      </c>
      <c r="D212" t="s">
        <v>14</v>
      </c>
      <c r="E212">
        <v>1028</v>
      </c>
    </row>
    <row r="213" spans="1:5">
      <c r="A213" t="s">
        <v>20</v>
      </c>
      <c r="B213">
        <v>101</v>
      </c>
      <c r="D213" t="s">
        <v>14</v>
      </c>
      <c r="E213">
        <v>26</v>
      </c>
    </row>
    <row r="214" spans="1:5">
      <c r="A214" t="s">
        <v>20</v>
      </c>
      <c r="B214">
        <v>206</v>
      </c>
      <c r="D214" t="s">
        <v>14</v>
      </c>
      <c r="E214">
        <v>1790</v>
      </c>
    </row>
    <row r="215" spans="1:5">
      <c r="A215" t="s">
        <v>20</v>
      </c>
      <c r="B215">
        <v>154</v>
      </c>
      <c r="D215" t="s">
        <v>14</v>
      </c>
      <c r="E215">
        <v>37</v>
      </c>
    </row>
    <row r="216" spans="1:5">
      <c r="A216" t="s">
        <v>20</v>
      </c>
      <c r="B216">
        <v>5966</v>
      </c>
      <c r="D216" t="s">
        <v>14</v>
      </c>
      <c r="E216">
        <v>35</v>
      </c>
    </row>
    <row r="217" spans="1:5">
      <c r="A217" t="s">
        <v>20</v>
      </c>
      <c r="B217">
        <v>169</v>
      </c>
      <c r="D217" t="s">
        <v>14</v>
      </c>
      <c r="E217">
        <v>558</v>
      </c>
    </row>
    <row r="218" spans="1:5">
      <c r="A218" t="s">
        <v>20</v>
      </c>
      <c r="B218">
        <v>2106</v>
      </c>
      <c r="D218" t="s">
        <v>14</v>
      </c>
      <c r="E218">
        <v>64</v>
      </c>
    </row>
    <row r="219" spans="1:5">
      <c r="A219" t="s">
        <v>20</v>
      </c>
      <c r="B219">
        <v>131</v>
      </c>
      <c r="D219" t="s">
        <v>14</v>
      </c>
      <c r="E219">
        <v>245</v>
      </c>
    </row>
    <row r="220" spans="1:5">
      <c r="A220" t="s">
        <v>20</v>
      </c>
      <c r="B220">
        <v>84</v>
      </c>
      <c r="D220" t="s">
        <v>14</v>
      </c>
      <c r="E220">
        <v>71</v>
      </c>
    </row>
    <row r="221" spans="1:5">
      <c r="A221" t="s">
        <v>20</v>
      </c>
      <c r="B221">
        <v>155</v>
      </c>
      <c r="D221" t="s">
        <v>14</v>
      </c>
      <c r="E221">
        <v>42</v>
      </c>
    </row>
    <row r="222" spans="1:5">
      <c r="A222" t="s">
        <v>20</v>
      </c>
      <c r="B222">
        <v>189</v>
      </c>
      <c r="D222" t="s">
        <v>14</v>
      </c>
      <c r="E222">
        <v>156</v>
      </c>
    </row>
    <row r="223" spans="1:5">
      <c r="A223" t="s">
        <v>20</v>
      </c>
      <c r="B223">
        <v>4799</v>
      </c>
      <c r="D223" t="s">
        <v>14</v>
      </c>
      <c r="E223">
        <v>1368</v>
      </c>
    </row>
    <row r="224" spans="1:5">
      <c r="A224" t="s">
        <v>20</v>
      </c>
      <c r="B224">
        <v>1137</v>
      </c>
      <c r="D224" t="s">
        <v>14</v>
      </c>
      <c r="E224">
        <v>102</v>
      </c>
    </row>
    <row r="225" spans="1:5">
      <c r="A225" t="s">
        <v>20</v>
      </c>
      <c r="B225">
        <v>1152</v>
      </c>
      <c r="D225" t="s">
        <v>14</v>
      </c>
      <c r="E225">
        <v>86</v>
      </c>
    </row>
    <row r="226" spans="1:5">
      <c r="A226" t="s">
        <v>20</v>
      </c>
      <c r="B226">
        <v>50</v>
      </c>
      <c r="D226" t="s">
        <v>14</v>
      </c>
      <c r="E226">
        <v>253</v>
      </c>
    </row>
    <row r="227" spans="1:5">
      <c r="A227" t="s">
        <v>20</v>
      </c>
      <c r="B227">
        <v>3059</v>
      </c>
      <c r="D227" t="s">
        <v>14</v>
      </c>
      <c r="E227">
        <v>157</v>
      </c>
    </row>
    <row r="228" spans="1:5">
      <c r="A228" t="s">
        <v>20</v>
      </c>
      <c r="B228">
        <v>34</v>
      </c>
      <c r="D228" t="s">
        <v>14</v>
      </c>
      <c r="E228">
        <v>183</v>
      </c>
    </row>
    <row r="229" spans="1:5">
      <c r="A229" t="s">
        <v>20</v>
      </c>
      <c r="B229">
        <v>220</v>
      </c>
      <c r="D229" t="s">
        <v>14</v>
      </c>
      <c r="E229">
        <v>82</v>
      </c>
    </row>
    <row r="230" spans="1:5">
      <c r="A230" t="s">
        <v>20</v>
      </c>
      <c r="B230">
        <v>1604</v>
      </c>
      <c r="D230" t="s">
        <v>14</v>
      </c>
      <c r="E230">
        <v>1</v>
      </c>
    </row>
    <row r="231" spans="1:5">
      <c r="A231" t="s">
        <v>20</v>
      </c>
      <c r="B231">
        <v>454</v>
      </c>
      <c r="D231" t="s">
        <v>14</v>
      </c>
      <c r="E231">
        <v>1198</v>
      </c>
    </row>
    <row r="232" spans="1:5">
      <c r="A232" t="s">
        <v>20</v>
      </c>
      <c r="B232">
        <v>123</v>
      </c>
      <c r="D232" t="s">
        <v>14</v>
      </c>
      <c r="E232">
        <v>648</v>
      </c>
    </row>
    <row r="233" spans="1:5">
      <c r="A233" t="s">
        <v>20</v>
      </c>
      <c r="B233">
        <v>299</v>
      </c>
      <c r="D233" t="s">
        <v>14</v>
      </c>
      <c r="E233">
        <v>64</v>
      </c>
    </row>
    <row r="234" spans="1:5">
      <c r="A234" t="s">
        <v>20</v>
      </c>
      <c r="B234">
        <v>2237</v>
      </c>
      <c r="D234" t="s">
        <v>14</v>
      </c>
      <c r="E234">
        <v>62</v>
      </c>
    </row>
    <row r="235" spans="1:5">
      <c r="A235" t="s">
        <v>20</v>
      </c>
      <c r="B235">
        <v>645</v>
      </c>
      <c r="D235" t="s">
        <v>14</v>
      </c>
      <c r="E235">
        <v>750</v>
      </c>
    </row>
    <row r="236" spans="1:5">
      <c r="A236" t="s">
        <v>20</v>
      </c>
      <c r="B236">
        <v>484</v>
      </c>
      <c r="D236" t="s">
        <v>14</v>
      </c>
      <c r="E236">
        <v>105</v>
      </c>
    </row>
    <row r="237" spans="1:5">
      <c r="A237" t="s">
        <v>20</v>
      </c>
      <c r="B237">
        <v>154</v>
      </c>
      <c r="D237" t="s">
        <v>14</v>
      </c>
      <c r="E237">
        <v>2604</v>
      </c>
    </row>
    <row r="238" spans="1:5">
      <c r="A238" t="s">
        <v>20</v>
      </c>
      <c r="B238">
        <v>82</v>
      </c>
      <c r="D238" t="s">
        <v>14</v>
      </c>
      <c r="E238">
        <v>65</v>
      </c>
    </row>
    <row r="239" spans="1:5">
      <c r="A239" t="s">
        <v>20</v>
      </c>
      <c r="B239">
        <v>134</v>
      </c>
      <c r="D239" t="s">
        <v>14</v>
      </c>
      <c r="E239">
        <v>94</v>
      </c>
    </row>
    <row r="240" spans="1:5">
      <c r="A240" t="s">
        <v>20</v>
      </c>
      <c r="B240">
        <v>5203</v>
      </c>
      <c r="D240" t="s">
        <v>14</v>
      </c>
      <c r="E240">
        <v>257</v>
      </c>
    </row>
    <row r="241" spans="1:5">
      <c r="A241" t="s">
        <v>20</v>
      </c>
      <c r="B241">
        <v>94</v>
      </c>
      <c r="D241" t="s">
        <v>14</v>
      </c>
      <c r="E241">
        <v>2928</v>
      </c>
    </row>
    <row r="242" spans="1:5">
      <c r="A242" t="s">
        <v>20</v>
      </c>
      <c r="B242">
        <v>205</v>
      </c>
      <c r="D242" t="s">
        <v>14</v>
      </c>
      <c r="E242">
        <v>4697</v>
      </c>
    </row>
    <row r="243" spans="1:5">
      <c r="A243" t="s">
        <v>20</v>
      </c>
      <c r="B243">
        <v>92</v>
      </c>
      <c r="D243" t="s">
        <v>14</v>
      </c>
      <c r="E243">
        <v>2915</v>
      </c>
    </row>
    <row r="244" spans="1:5">
      <c r="A244" t="s">
        <v>20</v>
      </c>
      <c r="B244">
        <v>219</v>
      </c>
      <c r="D244" t="s">
        <v>14</v>
      </c>
      <c r="E244">
        <v>18</v>
      </c>
    </row>
    <row r="245" spans="1:5">
      <c r="A245" t="s">
        <v>20</v>
      </c>
      <c r="B245">
        <v>2526</v>
      </c>
      <c r="D245" t="s">
        <v>14</v>
      </c>
      <c r="E245">
        <v>602</v>
      </c>
    </row>
    <row r="246" spans="1:5">
      <c r="A246" t="s">
        <v>20</v>
      </c>
      <c r="B246">
        <v>94</v>
      </c>
      <c r="D246" t="s">
        <v>14</v>
      </c>
      <c r="E246">
        <v>1</v>
      </c>
    </row>
    <row r="247" spans="1:5">
      <c r="A247" t="s">
        <v>20</v>
      </c>
      <c r="B247">
        <v>1713</v>
      </c>
      <c r="D247" t="s">
        <v>14</v>
      </c>
      <c r="E247">
        <v>3868</v>
      </c>
    </row>
    <row r="248" spans="1:5">
      <c r="A248" t="s">
        <v>20</v>
      </c>
      <c r="B248">
        <v>249</v>
      </c>
      <c r="D248" t="s">
        <v>14</v>
      </c>
      <c r="E248">
        <v>504</v>
      </c>
    </row>
    <row r="249" spans="1:5">
      <c r="A249" t="s">
        <v>20</v>
      </c>
      <c r="B249">
        <v>192</v>
      </c>
      <c r="D249" t="s">
        <v>14</v>
      </c>
      <c r="E249">
        <v>14</v>
      </c>
    </row>
    <row r="250" spans="1:5">
      <c r="A250" t="s">
        <v>20</v>
      </c>
      <c r="B250">
        <v>247</v>
      </c>
      <c r="D250" t="s">
        <v>14</v>
      </c>
      <c r="E250">
        <v>750</v>
      </c>
    </row>
    <row r="251" spans="1:5">
      <c r="A251" t="s">
        <v>20</v>
      </c>
      <c r="B251">
        <v>2293</v>
      </c>
      <c r="D251" t="s">
        <v>14</v>
      </c>
      <c r="E251">
        <v>77</v>
      </c>
    </row>
    <row r="252" spans="1:5">
      <c r="A252" t="s">
        <v>20</v>
      </c>
      <c r="B252">
        <v>3131</v>
      </c>
      <c r="D252" t="s">
        <v>14</v>
      </c>
      <c r="E252">
        <v>752</v>
      </c>
    </row>
    <row r="253" spans="1:5">
      <c r="A253" t="s">
        <v>20</v>
      </c>
      <c r="B253">
        <v>143</v>
      </c>
      <c r="D253" t="s">
        <v>14</v>
      </c>
      <c r="E253">
        <v>131</v>
      </c>
    </row>
    <row r="254" spans="1:5">
      <c r="A254" t="s">
        <v>20</v>
      </c>
      <c r="B254">
        <v>296</v>
      </c>
      <c r="D254" t="s">
        <v>14</v>
      </c>
      <c r="E254">
        <v>87</v>
      </c>
    </row>
    <row r="255" spans="1:5">
      <c r="A255" t="s">
        <v>20</v>
      </c>
      <c r="B255">
        <v>170</v>
      </c>
      <c r="D255" t="s">
        <v>14</v>
      </c>
      <c r="E255">
        <v>1063</v>
      </c>
    </row>
    <row r="256" spans="1:5">
      <c r="A256" t="s">
        <v>20</v>
      </c>
      <c r="B256">
        <v>86</v>
      </c>
      <c r="D256" t="s">
        <v>14</v>
      </c>
      <c r="E256">
        <v>76</v>
      </c>
    </row>
    <row r="257" spans="1:5">
      <c r="A257" t="s">
        <v>20</v>
      </c>
      <c r="B257">
        <v>6286</v>
      </c>
      <c r="D257" t="s">
        <v>14</v>
      </c>
      <c r="E257">
        <v>4428</v>
      </c>
    </row>
    <row r="258" spans="1:5">
      <c r="A258" t="s">
        <v>20</v>
      </c>
      <c r="B258">
        <v>3727</v>
      </c>
      <c r="D258" t="s">
        <v>14</v>
      </c>
      <c r="E258">
        <v>58</v>
      </c>
    </row>
    <row r="259" spans="1:5">
      <c r="A259" t="s">
        <v>20</v>
      </c>
      <c r="B259">
        <v>1605</v>
      </c>
      <c r="D259" t="s">
        <v>14</v>
      </c>
      <c r="E259">
        <v>111</v>
      </c>
    </row>
    <row r="260" spans="1:5">
      <c r="A260" t="s">
        <v>20</v>
      </c>
      <c r="B260">
        <v>2120</v>
      </c>
      <c r="D260" t="s">
        <v>14</v>
      </c>
      <c r="E260">
        <v>2955</v>
      </c>
    </row>
    <row r="261" spans="1:5">
      <c r="A261" t="s">
        <v>20</v>
      </c>
      <c r="B261">
        <v>50</v>
      </c>
      <c r="D261" t="s">
        <v>14</v>
      </c>
      <c r="E261">
        <v>1657</v>
      </c>
    </row>
    <row r="262" spans="1:5">
      <c r="A262" t="s">
        <v>20</v>
      </c>
      <c r="B262">
        <v>2080</v>
      </c>
      <c r="D262" t="s">
        <v>14</v>
      </c>
      <c r="E262">
        <v>926</v>
      </c>
    </row>
    <row r="263" spans="1:5">
      <c r="A263" t="s">
        <v>20</v>
      </c>
      <c r="B263">
        <v>2105</v>
      </c>
      <c r="D263" t="s">
        <v>14</v>
      </c>
      <c r="E263">
        <v>77</v>
      </c>
    </row>
    <row r="264" spans="1:5">
      <c r="A264" t="s">
        <v>20</v>
      </c>
      <c r="B264">
        <v>2436</v>
      </c>
      <c r="D264" t="s">
        <v>14</v>
      </c>
      <c r="E264">
        <v>1748</v>
      </c>
    </row>
    <row r="265" spans="1:5">
      <c r="A265" t="s">
        <v>20</v>
      </c>
      <c r="B265">
        <v>80</v>
      </c>
      <c r="D265" t="s">
        <v>14</v>
      </c>
      <c r="E265">
        <v>79</v>
      </c>
    </row>
    <row r="266" spans="1:5">
      <c r="A266" t="s">
        <v>20</v>
      </c>
      <c r="B266">
        <v>42</v>
      </c>
      <c r="D266" t="s">
        <v>14</v>
      </c>
      <c r="E266">
        <v>889</v>
      </c>
    </row>
    <row r="267" spans="1:5">
      <c r="A267" t="s">
        <v>20</v>
      </c>
      <c r="B267">
        <v>139</v>
      </c>
      <c r="D267" t="s">
        <v>14</v>
      </c>
      <c r="E267">
        <v>56</v>
      </c>
    </row>
    <row r="268" spans="1:5">
      <c r="A268" t="s">
        <v>20</v>
      </c>
      <c r="B268">
        <v>159</v>
      </c>
      <c r="D268" t="s">
        <v>14</v>
      </c>
      <c r="E268">
        <v>1</v>
      </c>
    </row>
    <row r="269" spans="1:5">
      <c r="A269" t="s">
        <v>20</v>
      </c>
      <c r="B269">
        <v>381</v>
      </c>
      <c r="D269" t="s">
        <v>14</v>
      </c>
      <c r="E269">
        <v>83</v>
      </c>
    </row>
    <row r="270" spans="1:5">
      <c r="A270" t="s">
        <v>20</v>
      </c>
      <c r="B270">
        <v>194</v>
      </c>
      <c r="D270" t="s">
        <v>14</v>
      </c>
      <c r="E270">
        <v>2025</v>
      </c>
    </row>
    <row r="271" spans="1:5">
      <c r="A271" t="s">
        <v>20</v>
      </c>
      <c r="B271">
        <v>106</v>
      </c>
      <c r="D271" t="s">
        <v>14</v>
      </c>
      <c r="E271">
        <v>14</v>
      </c>
    </row>
    <row r="272" spans="1:5">
      <c r="A272" t="s">
        <v>20</v>
      </c>
      <c r="B272">
        <v>142</v>
      </c>
      <c r="D272" t="s">
        <v>14</v>
      </c>
      <c r="E272">
        <v>656</v>
      </c>
    </row>
    <row r="273" spans="1:5">
      <c r="A273" t="s">
        <v>20</v>
      </c>
      <c r="B273">
        <v>211</v>
      </c>
      <c r="D273" t="s">
        <v>14</v>
      </c>
      <c r="E273">
        <v>1596</v>
      </c>
    </row>
    <row r="274" spans="1:5">
      <c r="A274" t="s">
        <v>20</v>
      </c>
      <c r="B274">
        <v>2756</v>
      </c>
      <c r="D274" t="s">
        <v>14</v>
      </c>
      <c r="E274">
        <v>10</v>
      </c>
    </row>
    <row r="275" spans="1:5">
      <c r="A275" t="s">
        <v>20</v>
      </c>
      <c r="B275">
        <v>173</v>
      </c>
      <c r="D275" t="s">
        <v>14</v>
      </c>
      <c r="E275">
        <v>1121</v>
      </c>
    </row>
    <row r="276" spans="1:5">
      <c r="A276" t="s">
        <v>20</v>
      </c>
      <c r="B276">
        <v>87</v>
      </c>
      <c r="D276" t="s">
        <v>14</v>
      </c>
      <c r="E276">
        <v>15</v>
      </c>
    </row>
    <row r="277" spans="1:5">
      <c r="A277" t="s">
        <v>20</v>
      </c>
      <c r="B277">
        <v>1572</v>
      </c>
      <c r="D277" t="s">
        <v>14</v>
      </c>
      <c r="E277">
        <v>191</v>
      </c>
    </row>
    <row r="278" spans="1:5">
      <c r="A278" t="s">
        <v>20</v>
      </c>
      <c r="B278">
        <v>2346</v>
      </c>
      <c r="D278" t="s">
        <v>14</v>
      </c>
      <c r="E278">
        <v>16</v>
      </c>
    </row>
    <row r="279" spans="1:5">
      <c r="A279" t="s">
        <v>20</v>
      </c>
      <c r="B279">
        <v>115</v>
      </c>
      <c r="D279" t="s">
        <v>14</v>
      </c>
      <c r="E279">
        <v>17</v>
      </c>
    </row>
    <row r="280" spans="1:5">
      <c r="A280" t="s">
        <v>20</v>
      </c>
      <c r="B280">
        <v>85</v>
      </c>
      <c r="D280" t="s">
        <v>14</v>
      </c>
      <c r="E280">
        <v>34</v>
      </c>
    </row>
    <row r="281" spans="1:5">
      <c r="A281" t="s">
        <v>20</v>
      </c>
      <c r="B281">
        <v>144</v>
      </c>
      <c r="D281" t="s">
        <v>14</v>
      </c>
      <c r="E281">
        <v>1</v>
      </c>
    </row>
    <row r="282" spans="1:5">
      <c r="A282" t="s">
        <v>20</v>
      </c>
      <c r="B282">
        <v>2443</v>
      </c>
      <c r="D282" t="s">
        <v>14</v>
      </c>
      <c r="E282">
        <v>1274</v>
      </c>
    </row>
    <row r="283" spans="1:5">
      <c r="A283" t="s">
        <v>20</v>
      </c>
      <c r="B283">
        <v>64</v>
      </c>
      <c r="D283" t="s">
        <v>14</v>
      </c>
      <c r="E283">
        <v>210</v>
      </c>
    </row>
    <row r="284" spans="1:5">
      <c r="A284" t="s">
        <v>20</v>
      </c>
      <c r="B284">
        <v>268</v>
      </c>
      <c r="D284" t="s">
        <v>14</v>
      </c>
      <c r="E284">
        <v>248</v>
      </c>
    </row>
    <row r="285" spans="1:5">
      <c r="A285" t="s">
        <v>20</v>
      </c>
      <c r="B285">
        <v>195</v>
      </c>
      <c r="D285" t="s">
        <v>14</v>
      </c>
      <c r="E285">
        <v>513</v>
      </c>
    </row>
    <row r="286" spans="1:5">
      <c r="A286" t="s">
        <v>20</v>
      </c>
      <c r="B286">
        <v>186</v>
      </c>
      <c r="D286" t="s">
        <v>14</v>
      </c>
      <c r="E286">
        <v>3410</v>
      </c>
    </row>
    <row r="287" spans="1:5">
      <c r="A287" t="s">
        <v>20</v>
      </c>
      <c r="B287">
        <v>460</v>
      </c>
      <c r="D287" t="s">
        <v>14</v>
      </c>
      <c r="E287">
        <v>10</v>
      </c>
    </row>
    <row r="288" spans="1:5">
      <c r="A288" t="s">
        <v>20</v>
      </c>
      <c r="B288">
        <v>2528</v>
      </c>
      <c r="D288" t="s">
        <v>14</v>
      </c>
      <c r="E288">
        <v>2201</v>
      </c>
    </row>
    <row r="289" spans="1:5">
      <c r="A289" t="s">
        <v>20</v>
      </c>
      <c r="B289">
        <v>3657</v>
      </c>
      <c r="D289" t="s">
        <v>14</v>
      </c>
      <c r="E289">
        <v>676</v>
      </c>
    </row>
    <row r="290" spans="1:5">
      <c r="A290" t="s">
        <v>20</v>
      </c>
      <c r="B290">
        <v>131</v>
      </c>
      <c r="D290" t="s">
        <v>14</v>
      </c>
      <c r="E290">
        <v>831</v>
      </c>
    </row>
    <row r="291" spans="1:5">
      <c r="A291" t="s">
        <v>20</v>
      </c>
      <c r="B291">
        <v>239</v>
      </c>
      <c r="D291" t="s">
        <v>14</v>
      </c>
      <c r="E291">
        <v>859</v>
      </c>
    </row>
    <row r="292" spans="1:5">
      <c r="A292" t="s">
        <v>20</v>
      </c>
      <c r="B292">
        <v>78</v>
      </c>
      <c r="D292" t="s">
        <v>14</v>
      </c>
      <c r="E292">
        <v>45</v>
      </c>
    </row>
    <row r="293" spans="1:5">
      <c r="A293" t="s">
        <v>20</v>
      </c>
      <c r="B293">
        <v>1773</v>
      </c>
      <c r="D293" t="s">
        <v>14</v>
      </c>
      <c r="E293">
        <v>6</v>
      </c>
    </row>
    <row r="294" spans="1:5">
      <c r="A294" t="s">
        <v>20</v>
      </c>
      <c r="B294">
        <v>32</v>
      </c>
      <c r="D294" t="s">
        <v>14</v>
      </c>
      <c r="E294">
        <v>7</v>
      </c>
    </row>
    <row r="295" spans="1:5">
      <c r="A295" t="s">
        <v>20</v>
      </c>
      <c r="B295">
        <v>369</v>
      </c>
      <c r="D295" t="s">
        <v>14</v>
      </c>
      <c r="E295">
        <v>31</v>
      </c>
    </row>
    <row r="296" spans="1:5">
      <c r="A296" t="s">
        <v>20</v>
      </c>
      <c r="B296">
        <v>89</v>
      </c>
      <c r="D296" t="s">
        <v>14</v>
      </c>
      <c r="E296">
        <v>78</v>
      </c>
    </row>
    <row r="297" spans="1:5">
      <c r="A297" t="s">
        <v>20</v>
      </c>
      <c r="B297">
        <v>147</v>
      </c>
      <c r="D297" t="s">
        <v>14</v>
      </c>
      <c r="E297">
        <v>1225</v>
      </c>
    </row>
    <row r="298" spans="1:5">
      <c r="A298" t="s">
        <v>20</v>
      </c>
      <c r="B298">
        <v>126</v>
      </c>
      <c r="D298" t="s">
        <v>14</v>
      </c>
      <c r="E298">
        <v>1</v>
      </c>
    </row>
    <row r="299" spans="1:5">
      <c r="A299" t="s">
        <v>20</v>
      </c>
      <c r="B299">
        <v>2218</v>
      </c>
      <c r="D299" t="s">
        <v>14</v>
      </c>
      <c r="E299">
        <v>67</v>
      </c>
    </row>
    <row r="300" spans="1:5">
      <c r="A300" t="s">
        <v>20</v>
      </c>
      <c r="B300">
        <v>202</v>
      </c>
      <c r="D300" t="s">
        <v>14</v>
      </c>
      <c r="E300">
        <v>19</v>
      </c>
    </row>
    <row r="301" spans="1:5">
      <c r="A301" t="s">
        <v>20</v>
      </c>
      <c r="B301">
        <v>140</v>
      </c>
      <c r="D301" t="s">
        <v>14</v>
      </c>
      <c r="E301">
        <v>2108</v>
      </c>
    </row>
    <row r="302" spans="1:5">
      <c r="A302" t="s">
        <v>20</v>
      </c>
      <c r="B302">
        <v>1052</v>
      </c>
      <c r="D302" t="s">
        <v>14</v>
      </c>
      <c r="E302">
        <v>679</v>
      </c>
    </row>
    <row r="303" spans="1:5">
      <c r="A303" t="s">
        <v>20</v>
      </c>
      <c r="B303">
        <v>247</v>
      </c>
      <c r="D303" t="s">
        <v>14</v>
      </c>
      <c r="E303">
        <v>36</v>
      </c>
    </row>
    <row r="304" spans="1:5">
      <c r="A304" t="s">
        <v>20</v>
      </c>
      <c r="B304">
        <v>84</v>
      </c>
      <c r="D304" t="s">
        <v>14</v>
      </c>
      <c r="E304">
        <v>47</v>
      </c>
    </row>
    <row r="305" spans="1:5">
      <c r="A305" t="s">
        <v>20</v>
      </c>
      <c r="B305">
        <v>88</v>
      </c>
      <c r="D305" t="s">
        <v>14</v>
      </c>
      <c r="E305">
        <v>70</v>
      </c>
    </row>
    <row r="306" spans="1:5">
      <c r="A306" t="s">
        <v>20</v>
      </c>
      <c r="B306">
        <v>156</v>
      </c>
      <c r="D306" t="s">
        <v>14</v>
      </c>
      <c r="E306">
        <v>154</v>
      </c>
    </row>
    <row r="307" spans="1:5">
      <c r="A307" t="s">
        <v>20</v>
      </c>
      <c r="B307">
        <v>2985</v>
      </c>
      <c r="D307" t="s">
        <v>14</v>
      </c>
      <c r="E307">
        <v>22</v>
      </c>
    </row>
    <row r="308" spans="1:5">
      <c r="A308" t="s">
        <v>20</v>
      </c>
      <c r="B308">
        <v>762</v>
      </c>
      <c r="D308" t="s">
        <v>14</v>
      </c>
      <c r="E308">
        <v>1758</v>
      </c>
    </row>
    <row r="309" spans="1:5">
      <c r="A309" t="s">
        <v>20</v>
      </c>
      <c r="B309">
        <v>554</v>
      </c>
      <c r="D309" t="s">
        <v>14</v>
      </c>
      <c r="E309">
        <v>94</v>
      </c>
    </row>
    <row r="310" spans="1:5">
      <c r="A310" t="s">
        <v>20</v>
      </c>
      <c r="B310">
        <v>135</v>
      </c>
      <c r="D310" t="s">
        <v>14</v>
      </c>
      <c r="E310">
        <v>33</v>
      </c>
    </row>
    <row r="311" spans="1:5">
      <c r="A311" t="s">
        <v>20</v>
      </c>
      <c r="B311">
        <v>122</v>
      </c>
      <c r="D311" t="s">
        <v>14</v>
      </c>
      <c r="E311">
        <v>1</v>
      </c>
    </row>
    <row r="312" spans="1:5">
      <c r="A312" t="s">
        <v>20</v>
      </c>
      <c r="B312">
        <v>221</v>
      </c>
      <c r="D312" t="s">
        <v>14</v>
      </c>
      <c r="E312">
        <v>31</v>
      </c>
    </row>
    <row r="313" spans="1:5">
      <c r="A313" t="s">
        <v>20</v>
      </c>
      <c r="B313">
        <v>126</v>
      </c>
      <c r="D313" t="s">
        <v>14</v>
      </c>
      <c r="E313">
        <v>35</v>
      </c>
    </row>
    <row r="314" spans="1:5">
      <c r="A314" t="s">
        <v>20</v>
      </c>
      <c r="B314">
        <v>1022</v>
      </c>
      <c r="D314" t="s">
        <v>14</v>
      </c>
      <c r="E314">
        <v>63</v>
      </c>
    </row>
    <row r="315" spans="1:5">
      <c r="A315" t="s">
        <v>20</v>
      </c>
      <c r="B315">
        <v>3177</v>
      </c>
      <c r="D315" t="s">
        <v>14</v>
      </c>
      <c r="E315">
        <v>526</v>
      </c>
    </row>
    <row r="316" spans="1:5">
      <c r="A316" t="s">
        <v>20</v>
      </c>
      <c r="B316">
        <v>198</v>
      </c>
      <c r="D316" t="s">
        <v>14</v>
      </c>
      <c r="E316">
        <v>121</v>
      </c>
    </row>
    <row r="317" spans="1:5">
      <c r="A317" t="s">
        <v>20</v>
      </c>
      <c r="B317">
        <v>85</v>
      </c>
      <c r="D317" t="s">
        <v>14</v>
      </c>
      <c r="E317">
        <v>67</v>
      </c>
    </row>
    <row r="318" spans="1:5">
      <c r="A318" t="s">
        <v>20</v>
      </c>
      <c r="B318">
        <v>3596</v>
      </c>
      <c r="D318" t="s">
        <v>14</v>
      </c>
      <c r="E318">
        <v>57</v>
      </c>
    </row>
    <row r="319" spans="1:5">
      <c r="A319" t="s">
        <v>20</v>
      </c>
      <c r="B319">
        <v>244</v>
      </c>
      <c r="D319" t="s">
        <v>14</v>
      </c>
      <c r="E319">
        <v>1229</v>
      </c>
    </row>
    <row r="320" spans="1:5">
      <c r="A320" t="s">
        <v>20</v>
      </c>
      <c r="B320">
        <v>5180</v>
      </c>
      <c r="D320" t="s">
        <v>14</v>
      </c>
      <c r="E320">
        <v>12</v>
      </c>
    </row>
    <row r="321" spans="1:5">
      <c r="A321" t="s">
        <v>20</v>
      </c>
      <c r="B321">
        <v>589</v>
      </c>
      <c r="D321" t="s">
        <v>14</v>
      </c>
      <c r="E321">
        <v>452</v>
      </c>
    </row>
    <row r="322" spans="1:5">
      <c r="A322" t="s">
        <v>20</v>
      </c>
      <c r="B322">
        <v>2725</v>
      </c>
      <c r="D322" t="s">
        <v>14</v>
      </c>
      <c r="E322">
        <v>1886</v>
      </c>
    </row>
    <row r="323" spans="1:5">
      <c r="A323" t="s">
        <v>20</v>
      </c>
      <c r="B323">
        <v>300</v>
      </c>
      <c r="D323" t="s">
        <v>14</v>
      </c>
      <c r="E323">
        <v>1825</v>
      </c>
    </row>
    <row r="324" spans="1:5">
      <c r="A324" t="s">
        <v>20</v>
      </c>
      <c r="B324">
        <v>144</v>
      </c>
      <c r="D324" t="s">
        <v>14</v>
      </c>
      <c r="E324">
        <v>31</v>
      </c>
    </row>
    <row r="325" spans="1:5">
      <c r="A325" t="s">
        <v>20</v>
      </c>
      <c r="B325">
        <v>87</v>
      </c>
      <c r="D325" t="s">
        <v>14</v>
      </c>
      <c r="E325">
        <v>107</v>
      </c>
    </row>
    <row r="326" spans="1:5">
      <c r="A326" t="s">
        <v>20</v>
      </c>
      <c r="B326">
        <v>3116</v>
      </c>
      <c r="D326" t="s">
        <v>14</v>
      </c>
      <c r="E326">
        <v>27</v>
      </c>
    </row>
    <row r="327" spans="1:5">
      <c r="A327" t="s">
        <v>20</v>
      </c>
      <c r="B327">
        <v>909</v>
      </c>
      <c r="D327" t="s">
        <v>14</v>
      </c>
      <c r="E327">
        <v>1221</v>
      </c>
    </row>
    <row r="328" spans="1:5">
      <c r="A328" t="s">
        <v>20</v>
      </c>
      <c r="B328">
        <v>1613</v>
      </c>
      <c r="D328" t="s">
        <v>14</v>
      </c>
      <c r="E328">
        <v>1</v>
      </c>
    </row>
    <row r="329" spans="1:5">
      <c r="A329" t="s">
        <v>20</v>
      </c>
      <c r="B329">
        <v>136</v>
      </c>
      <c r="D329" t="s">
        <v>14</v>
      </c>
      <c r="E329">
        <v>16</v>
      </c>
    </row>
    <row r="330" spans="1:5">
      <c r="A330" t="s">
        <v>20</v>
      </c>
      <c r="B330">
        <v>130</v>
      </c>
      <c r="D330" t="s">
        <v>14</v>
      </c>
      <c r="E330">
        <v>41</v>
      </c>
    </row>
    <row r="331" spans="1:5">
      <c r="A331" t="s">
        <v>20</v>
      </c>
      <c r="B331">
        <v>102</v>
      </c>
      <c r="D331" t="s">
        <v>14</v>
      </c>
      <c r="E331">
        <v>523</v>
      </c>
    </row>
    <row r="332" spans="1:5">
      <c r="A332" t="s">
        <v>20</v>
      </c>
      <c r="B332">
        <v>4006</v>
      </c>
      <c r="D332" t="s">
        <v>14</v>
      </c>
      <c r="E332">
        <v>141</v>
      </c>
    </row>
    <row r="333" spans="1:5">
      <c r="A333" t="s">
        <v>20</v>
      </c>
      <c r="B333">
        <v>1629</v>
      </c>
      <c r="D333" t="s">
        <v>14</v>
      </c>
      <c r="E333">
        <v>52</v>
      </c>
    </row>
    <row r="334" spans="1:5">
      <c r="A334" t="s">
        <v>20</v>
      </c>
      <c r="B334">
        <v>2188</v>
      </c>
      <c r="D334" t="s">
        <v>14</v>
      </c>
      <c r="E334">
        <v>225</v>
      </c>
    </row>
    <row r="335" spans="1:5">
      <c r="A335" t="s">
        <v>20</v>
      </c>
      <c r="B335">
        <v>2409</v>
      </c>
      <c r="D335" t="s">
        <v>14</v>
      </c>
      <c r="E335">
        <v>38</v>
      </c>
    </row>
    <row r="336" spans="1:5">
      <c r="A336" t="s">
        <v>20</v>
      </c>
      <c r="B336">
        <v>194</v>
      </c>
      <c r="D336" t="s">
        <v>14</v>
      </c>
      <c r="E336">
        <v>15</v>
      </c>
    </row>
    <row r="337" spans="1:5">
      <c r="A337" t="s">
        <v>20</v>
      </c>
      <c r="B337">
        <v>1140</v>
      </c>
      <c r="D337" t="s">
        <v>14</v>
      </c>
      <c r="E337">
        <v>37</v>
      </c>
    </row>
    <row r="338" spans="1:5">
      <c r="A338" t="s">
        <v>20</v>
      </c>
      <c r="B338">
        <v>102</v>
      </c>
      <c r="D338" t="s">
        <v>14</v>
      </c>
      <c r="E338">
        <v>112</v>
      </c>
    </row>
    <row r="339" spans="1:5">
      <c r="A339" t="s">
        <v>20</v>
      </c>
      <c r="B339">
        <v>2857</v>
      </c>
      <c r="D339" t="s">
        <v>14</v>
      </c>
      <c r="E339">
        <v>21</v>
      </c>
    </row>
    <row r="340" spans="1:5">
      <c r="A340" t="s">
        <v>20</v>
      </c>
      <c r="B340">
        <v>107</v>
      </c>
      <c r="D340" t="s">
        <v>14</v>
      </c>
      <c r="E340">
        <v>67</v>
      </c>
    </row>
    <row r="341" spans="1:5">
      <c r="A341" t="s">
        <v>20</v>
      </c>
      <c r="B341">
        <v>160</v>
      </c>
      <c r="D341" t="s">
        <v>14</v>
      </c>
      <c r="E341">
        <v>78</v>
      </c>
    </row>
    <row r="342" spans="1:5">
      <c r="A342" t="s">
        <v>20</v>
      </c>
      <c r="B342">
        <v>2230</v>
      </c>
      <c r="D342" t="s">
        <v>14</v>
      </c>
      <c r="E342">
        <v>67</v>
      </c>
    </row>
    <row r="343" spans="1:5">
      <c r="A343" t="s">
        <v>20</v>
      </c>
      <c r="B343">
        <v>316</v>
      </c>
      <c r="D343" t="s">
        <v>14</v>
      </c>
      <c r="E343">
        <v>263</v>
      </c>
    </row>
    <row r="344" spans="1:5">
      <c r="A344" t="s">
        <v>20</v>
      </c>
      <c r="B344">
        <v>117</v>
      </c>
      <c r="D344" t="s">
        <v>14</v>
      </c>
      <c r="E344">
        <v>1691</v>
      </c>
    </row>
    <row r="345" spans="1:5">
      <c r="A345" t="s">
        <v>20</v>
      </c>
      <c r="B345">
        <v>6406</v>
      </c>
      <c r="D345" t="s">
        <v>14</v>
      </c>
      <c r="E345">
        <v>181</v>
      </c>
    </row>
    <row r="346" spans="1:5">
      <c r="A346" t="s">
        <v>20</v>
      </c>
      <c r="B346">
        <v>192</v>
      </c>
      <c r="D346" t="s">
        <v>14</v>
      </c>
      <c r="E346">
        <v>13</v>
      </c>
    </row>
    <row r="347" spans="1:5">
      <c r="A347" t="s">
        <v>20</v>
      </c>
      <c r="B347">
        <v>26</v>
      </c>
      <c r="D347" t="s">
        <v>14</v>
      </c>
      <c r="E347">
        <v>1</v>
      </c>
    </row>
    <row r="348" spans="1:5">
      <c r="A348" t="s">
        <v>20</v>
      </c>
      <c r="B348">
        <v>723</v>
      </c>
      <c r="D348" t="s">
        <v>14</v>
      </c>
      <c r="E348">
        <v>21</v>
      </c>
    </row>
    <row r="349" spans="1:5">
      <c r="A349" t="s">
        <v>20</v>
      </c>
      <c r="B349">
        <v>170</v>
      </c>
      <c r="D349" t="s">
        <v>14</v>
      </c>
      <c r="E349">
        <v>830</v>
      </c>
    </row>
    <row r="350" spans="1:5">
      <c r="A350" t="s">
        <v>20</v>
      </c>
      <c r="B350">
        <v>238</v>
      </c>
      <c r="D350" t="s">
        <v>14</v>
      </c>
      <c r="E350">
        <v>130</v>
      </c>
    </row>
    <row r="351" spans="1:5">
      <c r="A351" t="s">
        <v>20</v>
      </c>
      <c r="B351">
        <v>55</v>
      </c>
      <c r="D351" t="s">
        <v>14</v>
      </c>
      <c r="E351">
        <v>55</v>
      </c>
    </row>
    <row r="352" spans="1:5">
      <c r="A352" t="s">
        <v>20</v>
      </c>
      <c r="B352">
        <v>128</v>
      </c>
      <c r="D352" t="s">
        <v>14</v>
      </c>
      <c r="E352">
        <v>114</v>
      </c>
    </row>
    <row r="353" spans="1:5">
      <c r="A353" t="s">
        <v>20</v>
      </c>
      <c r="B353">
        <v>2144</v>
      </c>
      <c r="D353" t="s">
        <v>14</v>
      </c>
      <c r="E353">
        <v>594</v>
      </c>
    </row>
    <row r="354" spans="1:5">
      <c r="A354" t="s">
        <v>20</v>
      </c>
      <c r="B354">
        <v>2693</v>
      </c>
      <c r="D354" t="s">
        <v>14</v>
      </c>
      <c r="E354">
        <v>24</v>
      </c>
    </row>
    <row r="355" spans="1:5">
      <c r="A355" t="s">
        <v>20</v>
      </c>
      <c r="B355">
        <v>432</v>
      </c>
      <c r="D355" t="s">
        <v>14</v>
      </c>
      <c r="E355">
        <v>252</v>
      </c>
    </row>
    <row r="356" spans="1:5">
      <c r="A356" t="s">
        <v>20</v>
      </c>
      <c r="B356">
        <v>189</v>
      </c>
      <c r="D356" t="s">
        <v>14</v>
      </c>
      <c r="E356">
        <v>67</v>
      </c>
    </row>
    <row r="357" spans="1:5">
      <c r="A357" t="s">
        <v>20</v>
      </c>
      <c r="B357">
        <v>154</v>
      </c>
      <c r="D357" t="s">
        <v>14</v>
      </c>
      <c r="E357">
        <v>742</v>
      </c>
    </row>
    <row r="358" spans="1:5">
      <c r="A358" t="s">
        <v>20</v>
      </c>
      <c r="B358">
        <v>96</v>
      </c>
      <c r="D358" t="s">
        <v>14</v>
      </c>
      <c r="E358">
        <v>75</v>
      </c>
    </row>
    <row r="359" spans="1:5">
      <c r="A359" t="s">
        <v>20</v>
      </c>
      <c r="B359">
        <v>3063</v>
      </c>
      <c r="D359" t="s">
        <v>14</v>
      </c>
      <c r="E359">
        <v>4405</v>
      </c>
    </row>
    <row r="360" spans="1:5">
      <c r="A360" t="s">
        <v>20</v>
      </c>
      <c r="B360">
        <v>2266</v>
      </c>
      <c r="D360" t="s">
        <v>14</v>
      </c>
      <c r="E360">
        <v>92</v>
      </c>
    </row>
    <row r="361" spans="1:5">
      <c r="A361" t="s">
        <v>20</v>
      </c>
      <c r="B361">
        <v>194</v>
      </c>
      <c r="D361" t="s">
        <v>14</v>
      </c>
      <c r="E361">
        <v>64</v>
      </c>
    </row>
    <row r="362" spans="1:5">
      <c r="A362" t="s">
        <v>20</v>
      </c>
      <c r="B362">
        <v>129</v>
      </c>
      <c r="D362" t="s">
        <v>14</v>
      </c>
      <c r="E362">
        <v>64</v>
      </c>
    </row>
    <row r="363" spans="1:5">
      <c r="A363" t="s">
        <v>20</v>
      </c>
      <c r="B363">
        <v>375</v>
      </c>
      <c r="D363" t="s">
        <v>14</v>
      </c>
      <c r="E363">
        <v>842</v>
      </c>
    </row>
    <row r="364" spans="1:5">
      <c r="A364" t="s">
        <v>20</v>
      </c>
      <c r="B364">
        <v>409</v>
      </c>
      <c r="D364" t="s">
        <v>14</v>
      </c>
      <c r="E364">
        <v>112</v>
      </c>
    </row>
    <row r="365" spans="1:5">
      <c r="A365" t="s">
        <v>20</v>
      </c>
      <c r="B365">
        <v>234</v>
      </c>
      <c r="D365" t="s">
        <v>14</v>
      </c>
      <c r="E365">
        <v>374</v>
      </c>
    </row>
    <row r="366" spans="1:5">
      <c r="A366" t="s">
        <v>20</v>
      </c>
      <c r="B366">
        <v>3016</v>
      </c>
    </row>
    <row r="367" spans="1:5">
      <c r="A367" t="s">
        <v>20</v>
      </c>
      <c r="B367">
        <v>264</v>
      </c>
    </row>
    <row r="368" spans="1:5">
      <c r="A368" t="s">
        <v>20</v>
      </c>
      <c r="B368">
        <v>272</v>
      </c>
    </row>
    <row r="369" spans="1:2">
      <c r="A369" t="s">
        <v>20</v>
      </c>
      <c r="B369">
        <v>419</v>
      </c>
    </row>
    <row r="370" spans="1:2">
      <c r="A370" t="s">
        <v>20</v>
      </c>
      <c r="B370">
        <v>1621</v>
      </c>
    </row>
    <row r="371" spans="1:2">
      <c r="A371" t="s">
        <v>20</v>
      </c>
      <c r="B371">
        <v>1101</v>
      </c>
    </row>
    <row r="372" spans="1:2">
      <c r="A372" t="s">
        <v>20</v>
      </c>
      <c r="B372">
        <v>1073</v>
      </c>
    </row>
    <row r="373" spans="1:2">
      <c r="A373" t="s">
        <v>20</v>
      </c>
      <c r="B373">
        <v>331</v>
      </c>
    </row>
    <row r="374" spans="1:2">
      <c r="A374" t="s">
        <v>20</v>
      </c>
      <c r="B374">
        <v>1170</v>
      </c>
    </row>
    <row r="375" spans="1:2">
      <c r="A375" t="s">
        <v>20</v>
      </c>
      <c r="B375">
        <v>363</v>
      </c>
    </row>
    <row r="376" spans="1:2">
      <c r="A376" t="s">
        <v>20</v>
      </c>
      <c r="B376">
        <v>103</v>
      </c>
    </row>
    <row r="377" spans="1:2">
      <c r="A377" t="s">
        <v>20</v>
      </c>
      <c r="B377">
        <v>147</v>
      </c>
    </row>
    <row r="378" spans="1:2">
      <c r="A378" t="s">
        <v>20</v>
      </c>
      <c r="B378">
        <v>110</v>
      </c>
    </row>
    <row r="379" spans="1:2">
      <c r="A379" t="s">
        <v>20</v>
      </c>
      <c r="B379">
        <v>134</v>
      </c>
    </row>
    <row r="380" spans="1:2">
      <c r="A380" t="s">
        <v>20</v>
      </c>
      <c r="B380">
        <v>269</v>
      </c>
    </row>
    <row r="381" spans="1:2">
      <c r="A381" t="s">
        <v>20</v>
      </c>
      <c r="B381">
        <v>175</v>
      </c>
    </row>
    <row r="382" spans="1:2">
      <c r="A382" t="s">
        <v>20</v>
      </c>
      <c r="B382">
        <v>69</v>
      </c>
    </row>
    <row r="383" spans="1:2">
      <c r="A383" t="s">
        <v>20</v>
      </c>
      <c r="B383">
        <v>190</v>
      </c>
    </row>
    <row r="384" spans="1:2">
      <c r="A384" t="s">
        <v>20</v>
      </c>
      <c r="B384">
        <v>237</v>
      </c>
    </row>
    <row r="385" spans="1:2">
      <c r="A385" t="s">
        <v>20</v>
      </c>
      <c r="B385">
        <v>196</v>
      </c>
    </row>
    <row r="386" spans="1:2">
      <c r="A386" t="s">
        <v>20</v>
      </c>
      <c r="B386">
        <v>7295</v>
      </c>
    </row>
    <row r="387" spans="1:2">
      <c r="A387" t="s">
        <v>20</v>
      </c>
      <c r="B387">
        <v>2893</v>
      </c>
    </row>
    <row r="388" spans="1:2">
      <c r="A388" t="s">
        <v>20</v>
      </c>
      <c r="B388">
        <v>820</v>
      </c>
    </row>
    <row r="389" spans="1:2">
      <c r="A389" t="s">
        <v>20</v>
      </c>
      <c r="B389">
        <v>2038</v>
      </c>
    </row>
    <row r="390" spans="1:2">
      <c r="A390" t="s">
        <v>20</v>
      </c>
      <c r="B390">
        <v>116</v>
      </c>
    </row>
    <row r="391" spans="1:2">
      <c r="A391" t="s">
        <v>20</v>
      </c>
      <c r="B391">
        <v>1345</v>
      </c>
    </row>
    <row r="392" spans="1:2">
      <c r="A392" t="s">
        <v>20</v>
      </c>
      <c r="B392">
        <v>168</v>
      </c>
    </row>
    <row r="393" spans="1:2">
      <c r="A393" t="s">
        <v>20</v>
      </c>
      <c r="B393">
        <v>137</v>
      </c>
    </row>
    <row r="394" spans="1:2">
      <c r="A394" t="s">
        <v>20</v>
      </c>
      <c r="B394">
        <v>186</v>
      </c>
    </row>
    <row r="395" spans="1:2">
      <c r="A395" t="s">
        <v>20</v>
      </c>
      <c r="B395">
        <v>125</v>
      </c>
    </row>
    <row r="396" spans="1:2">
      <c r="A396" t="s">
        <v>20</v>
      </c>
      <c r="B396">
        <v>202</v>
      </c>
    </row>
    <row r="397" spans="1:2">
      <c r="A397" t="s">
        <v>20</v>
      </c>
      <c r="B397">
        <v>103</v>
      </c>
    </row>
    <row r="398" spans="1:2">
      <c r="A398" t="s">
        <v>20</v>
      </c>
      <c r="B398">
        <v>1785</v>
      </c>
    </row>
    <row r="399" spans="1:2">
      <c r="A399" t="s">
        <v>20</v>
      </c>
      <c r="B399">
        <v>157</v>
      </c>
    </row>
    <row r="400" spans="1:2">
      <c r="A400" t="s">
        <v>20</v>
      </c>
      <c r="B400">
        <v>555</v>
      </c>
    </row>
    <row r="401" spans="1:2">
      <c r="A401" t="s">
        <v>20</v>
      </c>
      <c r="B401">
        <v>297</v>
      </c>
    </row>
    <row r="402" spans="1:2">
      <c r="A402" t="s">
        <v>20</v>
      </c>
      <c r="B402">
        <v>123</v>
      </c>
    </row>
    <row r="403" spans="1:2">
      <c r="A403" t="s">
        <v>20</v>
      </c>
      <c r="B403">
        <v>3036</v>
      </c>
    </row>
    <row r="404" spans="1:2">
      <c r="A404" t="s">
        <v>20</v>
      </c>
      <c r="B404">
        <v>144</v>
      </c>
    </row>
    <row r="405" spans="1:2">
      <c r="A405" t="s">
        <v>20</v>
      </c>
      <c r="B405">
        <v>121</v>
      </c>
    </row>
    <row r="406" spans="1:2">
      <c r="A406" t="s">
        <v>20</v>
      </c>
      <c r="B406">
        <v>181</v>
      </c>
    </row>
    <row r="407" spans="1:2">
      <c r="A407" t="s">
        <v>20</v>
      </c>
      <c r="B407">
        <v>122</v>
      </c>
    </row>
    <row r="408" spans="1:2">
      <c r="A408" t="s">
        <v>20</v>
      </c>
      <c r="B408">
        <v>1071</v>
      </c>
    </row>
    <row r="409" spans="1:2">
      <c r="A409" t="s">
        <v>20</v>
      </c>
      <c r="B409">
        <v>980</v>
      </c>
    </row>
    <row r="410" spans="1:2">
      <c r="A410" t="s">
        <v>20</v>
      </c>
      <c r="B410">
        <v>536</v>
      </c>
    </row>
    <row r="411" spans="1:2">
      <c r="A411" t="s">
        <v>20</v>
      </c>
      <c r="B411">
        <v>1991</v>
      </c>
    </row>
    <row r="412" spans="1:2">
      <c r="A412" t="s">
        <v>20</v>
      </c>
      <c r="B412">
        <v>180</v>
      </c>
    </row>
    <row r="413" spans="1:2">
      <c r="A413" t="s">
        <v>20</v>
      </c>
      <c r="B413">
        <v>130</v>
      </c>
    </row>
    <row r="414" spans="1:2">
      <c r="A414" t="s">
        <v>20</v>
      </c>
      <c r="B414">
        <v>122</v>
      </c>
    </row>
    <row r="415" spans="1:2">
      <c r="A415" t="s">
        <v>20</v>
      </c>
      <c r="B415">
        <v>140</v>
      </c>
    </row>
    <row r="416" spans="1:2">
      <c r="A416" t="s">
        <v>20</v>
      </c>
      <c r="B416">
        <v>3388</v>
      </c>
    </row>
    <row r="417" spans="1:2">
      <c r="A417" t="s">
        <v>20</v>
      </c>
      <c r="B417">
        <v>280</v>
      </c>
    </row>
    <row r="418" spans="1:2">
      <c r="A418" t="s">
        <v>20</v>
      </c>
      <c r="B418">
        <v>366</v>
      </c>
    </row>
    <row r="419" spans="1:2">
      <c r="A419" t="s">
        <v>20</v>
      </c>
      <c r="B419">
        <v>270</v>
      </c>
    </row>
    <row r="420" spans="1:2">
      <c r="A420" t="s">
        <v>20</v>
      </c>
      <c r="B420">
        <v>137</v>
      </c>
    </row>
    <row r="421" spans="1:2">
      <c r="A421" t="s">
        <v>20</v>
      </c>
      <c r="B421">
        <v>3205</v>
      </c>
    </row>
    <row r="422" spans="1:2">
      <c r="A422" t="s">
        <v>20</v>
      </c>
      <c r="B422">
        <v>288</v>
      </c>
    </row>
    <row r="423" spans="1:2">
      <c r="A423" t="s">
        <v>20</v>
      </c>
      <c r="B423">
        <v>148</v>
      </c>
    </row>
    <row r="424" spans="1:2">
      <c r="A424" t="s">
        <v>20</v>
      </c>
      <c r="B424">
        <v>114</v>
      </c>
    </row>
    <row r="425" spans="1:2">
      <c r="A425" t="s">
        <v>20</v>
      </c>
      <c r="B425">
        <v>1518</v>
      </c>
    </row>
    <row r="426" spans="1:2">
      <c r="A426" t="s">
        <v>20</v>
      </c>
      <c r="B426">
        <v>166</v>
      </c>
    </row>
    <row r="427" spans="1:2">
      <c r="A427" t="s">
        <v>20</v>
      </c>
      <c r="B427">
        <v>100</v>
      </c>
    </row>
    <row r="428" spans="1:2">
      <c r="A428" t="s">
        <v>20</v>
      </c>
      <c r="B428">
        <v>235</v>
      </c>
    </row>
    <row r="429" spans="1:2">
      <c r="A429" t="s">
        <v>20</v>
      </c>
      <c r="B429">
        <v>148</v>
      </c>
    </row>
    <row r="430" spans="1:2">
      <c r="A430" t="s">
        <v>20</v>
      </c>
      <c r="B430">
        <v>198</v>
      </c>
    </row>
    <row r="431" spans="1:2">
      <c r="A431" t="s">
        <v>20</v>
      </c>
      <c r="B431">
        <v>150</v>
      </c>
    </row>
    <row r="432" spans="1:2">
      <c r="A432" t="s">
        <v>20</v>
      </c>
      <c r="B432">
        <v>216</v>
      </c>
    </row>
    <row r="433" spans="1:2">
      <c r="A433" t="s">
        <v>20</v>
      </c>
      <c r="B433">
        <v>5139</v>
      </c>
    </row>
    <row r="434" spans="1:2">
      <c r="A434" t="s">
        <v>20</v>
      </c>
      <c r="B434">
        <v>2353</v>
      </c>
    </row>
    <row r="435" spans="1:2">
      <c r="A435" t="s">
        <v>20</v>
      </c>
      <c r="B435">
        <v>78</v>
      </c>
    </row>
    <row r="436" spans="1:2">
      <c r="A436" t="s">
        <v>20</v>
      </c>
      <c r="B436">
        <v>174</v>
      </c>
    </row>
    <row r="437" spans="1:2">
      <c r="A437" t="s">
        <v>20</v>
      </c>
      <c r="B437">
        <v>164</v>
      </c>
    </row>
    <row r="438" spans="1:2">
      <c r="A438" t="s">
        <v>20</v>
      </c>
      <c r="B438">
        <v>161</v>
      </c>
    </row>
    <row r="439" spans="1:2">
      <c r="A439" t="s">
        <v>20</v>
      </c>
      <c r="B439">
        <v>138</v>
      </c>
    </row>
    <row r="440" spans="1:2">
      <c r="A440" t="s">
        <v>20</v>
      </c>
      <c r="B440">
        <v>3308</v>
      </c>
    </row>
    <row r="441" spans="1:2">
      <c r="A441" t="s">
        <v>20</v>
      </c>
      <c r="B441">
        <v>127</v>
      </c>
    </row>
    <row r="442" spans="1:2">
      <c r="A442" t="s">
        <v>20</v>
      </c>
      <c r="B442">
        <v>207</v>
      </c>
    </row>
    <row r="443" spans="1:2">
      <c r="A443" t="s">
        <v>20</v>
      </c>
      <c r="B443">
        <v>181</v>
      </c>
    </row>
    <row r="444" spans="1:2">
      <c r="A444" t="s">
        <v>20</v>
      </c>
      <c r="B444">
        <v>110</v>
      </c>
    </row>
    <row r="445" spans="1:2">
      <c r="A445" t="s">
        <v>20</v>
      </c>
      <c r="B445">
        <v>185</v>
      </c>
    </row>
    <row r="446" spans="1:2">
      <c r="A446" t="s">
        <v>20</v>
      </c>
      <c r="B446">
        <v>121</v>
      </c>
    </row>
    <row r="447" spans="1:2">
      <c r="A447" t="s">
        <v>20</v>
      </c>
      <c r="B447">
        <v>106</v>
      </c>
    </row>
    <row r="448" spans="1:2">
      <c r="A448" t="s">
        <v>20</v>
      </c>
      <c r="B448">
        <v>142</v>
      </c>
    </row>
    <row r="449" spans="1:2">
      <c r="A449" t="s">
        <v>20</v>
      </c>
      <c r="B449">
        <v>233</v>
      </c>
    </row>
    <row r="450" spans="1:2">
      <c r="A450" t="s">
        <v>20</v>
      </c>
      <c r="B450">
        <v>218</v>
      </c>
    </row>
    <row r="451" spans="1:2">
      <c r="A451" t="s">
        <v>20</v>
      </c>
      <c r="B451">
        <v>76</v>
      </c>
    </row>
    <row r="452" spans="1:2">
      <c r="A452" t="s">
        <v>20</v>
      </c>
      <c r="B452">
        <v>43</v>
      </c>
    </row>
    <row r="453" spans="1:2">
      <c r="A453" t="s">
        <v>20</v>
      </c>
      <c r="B453">
        <v>221</v>
      </c>
    </row>
    <row r="454" spans="1:2">
      <c r="A454" t="s">
        <v>20</v>
      </c>
      <c r="B454">
        <v>2805</v>
      </c>
    </row>
    <row r="455" spans="1:2">
      <c r="A455" t="s">
        <v>20</v>
      </c>
      <c r="B455">
        <v>68</v>
      </c>
    </row>
    <row r="456" spans="1:2">
      <c r="A456" t="s">
        <v>20</v>
      </c>
      <c r="B456">
        <v>183</v>
      </c>
    </row>
    <row r="457" spans="1:2">
      <c r="A457" t="s">
        <v>20</v>
      </c>
      <c r="B457">
        <v>133</v>
      </c>
    </row>
    <row r="458" spans="1:2">
      <c r="A458" t="s">
        <v>20</v>
      </c>
      <c r="B458">
        <v>2489</v>
      </c>
    </row>
    <row r="459" spans="1:2">
      <c r="A459" t="s">
        <v>20</v>
      </c>
      <c r="B459">
        <v>69</v>
      </c>
    </row>
    <row r="460" spans="1:2">
      <c r="A460" t="s">
        <v>20</v>
      </c>
      <c r="B460">
        <v>279</v>
      </c>
    </row>
    <row r="461" spans="1:2">
      <c r="A461" t="s">
        <v>20</v>
      </c>
      <c r="B461">
        <v>210</v>
      </c>
    </row>
    <row r="462" spans="1:2">
      <c r="A462" t="s">
        <v>20</v>
      </c>
      <c r="B462">
        <v>2100</v>
      </c>
    </row>
    <row r="463" spans="1:2">
      <c r="A463" t="s">
        <v>20</v>
      </c>
      <c r="B463">
        <v>252</v>
      </c>
    </row>
    <row r="464" spans="1:2">
      <c r="A464" t="s">
        <v>20</v>
      </c>
      <c r="B464">
        <v>1280</v>
      </c>
    </row>
    <row r="465" spans="1:2">
      <c r="A465" t="s">
        <v>20</v>
      </c>
      <c r="B465">
        <v>157</v>
      </c>
    </row>
    <row r="466" spans="1:2">
      <c r="A466" t="s">
        <v>20</v>
      </c>
      <c r="B466">
        <v>194</v>
      </c>
    </row>
    <row r="467" spans="1:2">
      <c r="A467" t="s">
        <v>20</v>
      </c>
      <c r="B467">
        <v>82</v>
      </c>
    </row>
    <row r="468" spans="1:2">
      <c r="A468" t="s">
        <v>20</v>
      </c>
      <c r="B468">
        <v>4233</v>
      </c>
    </row>
    <row r="469" spans="1:2">
      <c r="A469" t="s">
        <v>20</v>
      </c>
      <c r="B469">
        <v>1297</v>
      </c>
    </row>
    <row r="470" spans="1:2">
      <c r="A470" t="s">
        <v>20</v>
      </c>
      <c r="B470">
        <v>165</v>
      </c>
    </row>
    <row r="471" spans="1:2">
      <c r="A471" t="s">
        <v>20</v>
      </c>
      <c r="B471">
        <v>119</v>
      </c>
    </row>
    <row r="472" spans="1:2">
      <c r="A472" t="s">
        <v>20</v>
      </c>
      <c r="B472">
        <v>1797</v>
      </c>
    </row>
    <row r="473" spans="1:2">
      <c r="A473" t="s">
        <v>20</v>
      </c>
      <c r="B473">
        <v>261</v>
      </c>
    </row>
    <row r="474" spans="1:2">
      <c r="A474" t="s">
        <v>20</v>
      </c>
      <c r="B474">
        <v>157</v>
      </c>
    </row>
    <row r="475" spans="1:2">
      <c r="A475" t="s">
        <v>20</v>
      </c>
      <c r="B475">
        <v>3533</v>
      </c>
    </row>
    <row r="476" spans="1:2">
      <c r="A476" t="s">
        <v>20</v>
      </c>
      <c r="B476">
        <v>155</v>
      </c>
    </row>
    <row r="477" spans="1:2">
      <c r="A477" t="s">
        <v>20</v>
      </c>
      <c r="B477">
        <v>132</v>
      </c>
    </row>
    <row r="478" spans="1:2">
      <c r="A478" t="s">
        <v>20</v>
      </c>
      <c r="B478">
        <v>1354</v>
      </c>
    </row>
    <row r="479" spans="1:2">
      <c r="A479" t="s">
        <v>20</v>
      </c>
      <c r="B479">
        <v>48</v>
      </c>
    </row>
    <row r="480" spans="1:2">
      <c r="A480" t="s">
        <v>20</v>
      </c>
      <c r="B480">
        <v>110</v>
      </c>
    </row>
    <row r="481" spans="1:2">
      <c r="A481" t="s">
        <v>20</v>
      </c>
      <c r="B481">
        <v>172</v>
      </c>
    </row>
    <row r="482" spans="1:2">
      <c r="A482" t="s">
        <v>20</v>
      </c>
      <c r="B482">
        <v>307</v>
      </c>
    </row>
    <row r="483" spans="1:2">
      <c r="A483" t="s">
        <v>20</v>
      </c>
      <c r="B483">
        <v>160</v>
      </c>
    </row>
    <row r="484" spans="1:2">
      <c r="A484" t="s">
        <v>20</v>
      </c>
      <c r="B484">
        <v>1467</v>
      </c>
    </row>
    <row r="485" spans="1:2">
      <c r="A485" t="s">
        <v>20</v>
      </c>
      <c r="B485">
        <v>2662</v>
      </c>
    </row>
    <row r="486" spans="1:2">
      <c r="A486" t="s">
        <v>20</v>
      </c>
      <c r="B486">
        <v>452</v>
      </c>
    </row>
    <row r="487" spans="1:2">
      <c r="A487" t="s">
        <v>20</v>
      </c>
      <c r="B487">
        <v>158</v>
      </c>
    </row>
    <row r="488" spans="1:2">
      <c r="A488" t="s">
        <v>20</v>
      </c>
      <c r="B488">
        <v>225</v>
      </c>
    </row>
    <row r="489" spans="1:2">
      <c r="A489" t="s">
        <v>20</v>
      </c>
      <c r="B489">
        <v>65</v>
      </c>
    </row>
    <row r="490" spans="1:2">
      <c r="A490" t="s">
        <v>20</v>
      </c>
      <c r="B490">
        <v>163</v>
      </c>
    </row>
    <row r="491" spans="1:2">
      <c r="A491" t="s">
        <v>20</v>
      </c>
      <c r="B491">
        <v>85</v>
      </c>
    </row>
    <row r="492" spans="1:2">
      <c r="A492" t="s">
        <v>20</v>
      </c>
      <c r="B492">
        <v>217</v>
      </c>
    </row>
    <row r="493" spans="1:2">
      <c r="A493" t="s">
        <v>20</v>
      </c>
      <c r="B493">
        <v>150</v>
      </c>
    </row>
    <row r="494" spans="1:2">
      <c r="A494" t="s">
        <v>20</v>
      </c>
      <c r="B494">
        <v>3272</v>
      </c>
    </row>
    <row r="495" spans="1:2">
      <c r="A495" t="s">
        <v>20</v>
      </c>
      <c r="B495">
        <v>300</v>
      </c>
    </row>
    <row r="496" spans="1:2">
      <c r="A496" t="s">
        <v>20</v>
      </c>
      <c r="B496">
        <v>126</v>
      </c>
    </row>
    <row r="497" spans="1:2">
      <c r="A497" t="s">
        <v>20</v>
      </c>
      <c r="B497">
        <v>2320</v>
      </c>
    </row>
    <row r="498" spans="1:2">
      <c r="A498" t="s">
        <v>20</v>
      </c>
      <c r="B498">
        <v>81</v>
      </c>
    </row>
    <row r="499" spans="1:2">
      <c r="A499" t="s">
        <v>20</v>
      </c>
      <c r="B499">
        <v>1887</v>
      </c>
    </row>
    <row r="500" spans="1:2">
      <c r="A500" t="s">
        <v>20</v>
      </c>
      <c r="B500">
        <v>4358</v>
      </c>
    </row>
    <row r="501" spans="1:2">
      <c r="A501" t="s">
        <v>20</v>
      </c>
      <c r="B501">
        <v>53</v>
      </c>
    </row>
    <row r="502" spans="1:2">
      <c r="A502" t="s">
        <v>20</v>
      </c>
      <c r="B502">
        <v>2414</v>
      </c>
    </row>
    <row r="503" spans="1:2">
      <c r="A503" t="s">
        <v>20</v>
      </c>
      <c r="B503">
        <v>80</v>
      </c>
    </row>
    <row r="504" spans="1:2">
      <c r="A504" t="s">
        <v>20</v>
      </c>
      <c r="B504">
        <v>193</v>
      </c>
    </row>
    <row r="505" spans="1:2">
      <c r="A505" t="s">
        <v>20</v>
      </c>
      <c r="B505">
        <v>52</v>
      </c>
    </row>
    <row r="506" spans="1:2">
      <c r="A506" t="s">
        <v>20</v>
      </c>
      <c r="B506">
        <v>290</v>
      </c>
    </row>
    <row r="507" spans="1:2">
      <c r="A507" t="s">
        <v>20</v>
      </c>
      <c r="B507">
        <v>122</v>
      </c>
    </row>
    <row r="508" spans="1:2">
      <c r="A508" t="s">
        <v>20</v>
      </c>
      <c r="B508">
        <v>1470</v>
      </c>
    </row>
    <row r="509" spans="1:2">
      <c r="A509" t="s">
        <v>20</v>
      </c>
      <c r="B509">
        <v>165</v>
      </c>
    </row>
    <row r="510" spans="1:2">
      <c r="A510" t="s">
        <v>20</v>
      </c>
      <c r="B510">
        <v>182</v>
      </c>
    </row>
    <row r="511" spans="1:2">
      <c r="A511" t="s">
        <v>20</v>
      </c>
      <c r="B511">
        <v>199</v>
      </c>
    </row>
    <row r="512" spans="1:2">
      <c r="A512" t="s">
        <v>20</v>
      </c>
      <c r="B512">
        <v>56</v>
      </c>
    </row>
    <row r="513" spans="1:2">
      <c r="A513" t="s">
        <v>20</v>
      </c>
      <c r="B513">
        <v>1460</v>
      </c>
    </row>
    <row r="514" spans="1:2">
      <c r="A514" t="s">
        <v>20</v>
      </c>
      <c r="B514">
        <v>123</v>
      </c>
    </row>
    <row r="515" spans="1:2">
      <c r="A515" t="s">
        <v>20</v>
      </c>
      <c r="B515">
        <v>159</v>
      </c>
    </row>
    <row r="516" spans="1:2">
      <c r="A516" t="s">
        <v>20</v>
      </c>
      <c r="B516">
        <v>110</v>
      </c>
    </row>
    <row r="517" spans="1:2">
      <c r="A517" t="s">
        <v>20</v>
      </c>
      <c r="B517">
        <v>236</v>
      </c>
    </row>
    <row r="518" spans="1:2">
      <c r="A518" t="s">
        <v>20</v>
      </c>
      <c r="B518">
        <v>191</v>
      </c>
    </row>
    <row r="519" spans="1:2">
      <c r="A519" t="s">
        <v>20</v>
      </c>
      <c r="B519">
        <v>3934</v>
      </c>
    </row>
    <row r="520" spans="1:2">
      <c r="A520" t="s">
        <v>20</v>
      </c>
      <c r="B520">
        <v>80</v>
      </c>
    </row>
    <row r="521" spans="1:2">
      <c r="A521" t="s">
        <v>20</v>
      </c>
      <c r="B521">
        <v>462</v>
      </c>
    </row>
    <row r="522" spans="1:2">
      <c r="A522" t="s">
        <v>20</v>
      </c>
      <c r="B522">
        <v>179</v>
      </c>
    </row>
    <row r="523" spans="1:2">
      <c r="A523" t="s">
        <v>20</v>
      </c>
      <c r="B523">
        <v>1866</v>
      </c>
    </row>
    <row r="524" spans="1:2">
      <c r="A524" t="s">
        <v>20</v>
      </c>
      <c r="B524">
        <v>156</v>
      </c>
    </row>
    <row r="525" spans="1:2">
      <c r="A525" t="s">
        <v>20</v>
      </c>
      <c r="B525">
        <v>255</v>
      </c>
    </row>
    <row r="526" spans="1:2">
      <c r="A526" t="s">
        <v>20</v>
      </c>
      <c r="B526">
        <v>2261</v>
      </c>
    </row>
    <row r="527" spans="1:2">
      <c r="A527" t="s">
        <v>20</v>
      </c>
      <c r="B527">
        <v>40</v>
      </c>
    </row>
    <row r="528" spans="1:2">
      <c r="A528" t="s">
        <v>20</v>
      </c>
      <c r="B528">
        <v>2289</v>
      </c>
    </row>
    <row r="529" spans="1:2">
      <c r="A529" t="s">
        <v>20</v>
      </c>
      <c r="B529">
        <v>65</v>
      </c>
    </row>
    <row r="530" spans="1:2">
      <c r="A530" t="s">
        <v>20</v>
      </c>
      <c r="B530">
        <v>3777</v>
      </c>
    </row>
    <row r="531" spans="1:2">
      <c r="A531" t="s">
        <v>20</v>
      </c>
      <c r="B531">
        <v>184</v>
      </c>
    </row>
    <row r="532" spans="1:2">
      <c r="A532" t="s">
        <v>20</v>
      </c>
      <c r="B532">
        <v>85</v>
      </c>
    </row>
    <row r="533" spans="1:2">
      <c r="A533" t="s">
        <v>20</v>
      </c>
      <c r="B533">
        <v>144</v>
      </c>
    </row>
    <row r="534" spans="1:2">
      <c r="A534" t="s">
        <v>20</v>
      </c>
      <c r="B534">
        <v>1902</v>
      </c>
    </row>
    <row r="535" spans="1:2">
      <c r="A535" t="s">
        <v>20</v>
      </c>
      <c r="B535">
        <v>105</v>
      </c>
    </row>
    <row r="536" spans="1:2">
      <c r="A536" t="s">
        <v>20</v>
      </c>
      <c r="B536">
        <v>132</v>
      </c>
    </row>
    <row r="537" spans="1:2">
      <c r="A537" t="s">
        <v>20</v>
      </c>
      <c r="B537">
        <v>96</v>
      </c>
    </row>
    <row r="538" spans="1:2">
      <c r="A538" t="s">
        <v>20</v>
      </c>
      <c r="B538">
        <v>114</v>
      </c>
    </row>
    <row r="539" spans="1:2">
      <c r="A539" t="s">
        <v>20</v>
      </c>
      <c r="B539">
        <v>203</v>
      </c>
    </row>
    <row r="540" spans="1:2">
      <c r="A540" t="s">
        <v>20</v>
      </c>
      <c r="B540">
        <v>1559</v>
      </c>
    </row>
    <row r="541" spans="1:2">
      <c r="A541" t="s">
        <v>20</v>
      </c>
      <c r="B541">
        <v>1548</v>
      </c>
    </row>
    <row r="542" spans="1:2">
      <c r="A542" t="s">
        <v>20</v>
      </c>
      <c r="B542">
        <v>80</v>
      </c>
    </row>
    <row r="543" spans="1:2">
      <c r="A543" t="s">
        <v>20</v>
      </c>
      <c r="B543">
        <v>131</v>
      </c>
    </row>
    <row r="544" spans="1:2">
      <c r="A544" t="s">
        <v>20</v>
      </c>
      <c r="B544">
        <v>112</v>
      </c>
    </row>
    <row r="545" spans="1:2">
      <c r="A545" t="s">
        <v>20</v>
      </c>
      <c r="B545">
        <v>155</v>
      </c>
    </row>
    <row r="546" spans="1:2">
      <c r="A546" t="s">
        <v>20</v>
      </c>
      <c r="B546">
        <v>266</v>
      </c>
    </row>
    <row r="547" spans="1:2">
      <c r="A547" t="s">
        <v>20</v>
      </c>
      <c r="B547">
        <v>155</v>
      </c>
    </row>
    <row r="548" spans="1:2">
      <c r="A548" t="s">
        <v>20</v>
      </c>
      <c r="B548">
        <v>207</v>
      </c>
    </row>
    <row r="549" spans="1:2">
      <c r="A549" t="s">
        <v>20</v>
      </c>
      <c r="B549">
        <v>245</v>
      </c>
    </row>
    <row r="550" spans="1:2">
      <c r="A550" t="s">
        <v>20</v>
      </c>
      <c r="B550">
        <v>1573</v>
      </c>
    </row>
    <row r="551" spans="1:2">
      <c r="A551" t="s">
        <v>20</v>
      </c>
      <c r="B551">
        <v>114</v>
      </c>
    </row>
    <row r="552" spans="1:2">
      <c r="A552" t="s">
        <v>20</v>
      </c>
      <c r="B552">
        <v>93</v>
      </c>
    </row>
    <row r="553" spans="1:2">
      <c r="A553" t="s">
        <v>20</v>
      </c>
      <c r="B553">
        <v>1681</v>
      </c>
    </row>
    <row r="554" spans="1:2">
      <c r="A554" t="s">
        <v>20</v>
      </c>
      <c r="B554">
        <v>32</v>
      </c>
    </row>
    <row r="555" spans="1:2">
      <c r="A555" t="s">
        <v>20</v>
      </c>
      <c r="B555">
        <v>135</v>
      </c>
    </row>
    <row r="556" spans="1:2">
      <c r="A556" t="s">
        <v>20</v>
      </c>
      <c r="B556">
        <v>140</v>
      </c>
    </row>
    <row r="557" spans="1:2">
      <c r="A557" t="s">
        <v>20</v>
      </c>
      <c r="B557">
        <v>92</v>
      </c>
    </row>
    <row r="558" spans="1:2">
      <c r="A558" t="s">
        <v>20</v>
      </c>
      <c r="B558">
        <v>1015</v>
      </c>
    </row>
    <row r="559" spans="1:2">
      <c r="A559" t="s">
        <v>20</v>
      </c>
      <c r="B559">
        <v>323</v>
      </c>
    </row>
    <row r="560" spans="1:2">
      <c r="A560" t="s">
        <v>20</v>
      </c>
      <c r="B560">
        <v>2326</v>
      </c>
    </row>
    <row r="561" spans="1:2">
      <c r="A561" t="s">
        <v>20</v>
      </c>
      <c r="B561">
        <v>381</v>
      </c>
    </row>
    <row r="562" spans="1:2">
      <c r="A562" t="s">
        <v>20</v>
      </c>
      <c r="B562">
        <v>480</v>
      </c>
    </row>
    <row r="563" spans="1:2">
      <c r="A563" t="s">
        <v>20</v>
      </c>
      <c r="B563">
        <v>226</v>
      </c>
    </row>
    <row r="564" spans="1:2">
      <c r="A564" t="s">
        <v>20</v>
      </c>
      <c r="B564">
        <v>241</v>
      </c>
    </row>
    <row r="565" spans="1:2">
      <c r="A565" t="s">
        <v>20</v>
      </c>
      <c r="B565">
        <v>132</v>
      </c>
    </row>
    <row r="566" spans="1:2">
      <c r="A566" t="s">
        <v>20</v>
      </c>
      <c r="B566">
        <v>2043</v>
      </c>
    </row>
  </sheetData>
  <conditionalFormatting sqref="A2:A566">
    <cfRule type="containsText" dxfId="39" priority="5" operator="containsText" text="canceled">
      <formula>NOT(ISERROR(SEARCH("canceled",A2)))</formula>
    </cfRule>
    <cfRule type="containsText" dxfId="38" priority="6" operator="containsText" text="live">
      <formula>NOT(ISERROR(SEARCH("live",A2)))</formula>
    </cfRule>
    <cfRule type="containsText" dxfId="37" priority="7" operator="containsText" text="Successful">
      <formula>NOT(ISERROR(SEARCH("Successful",A2)))</formula>
    </cfRule>
    <cfRule type="containsText" dxfId="36" priority="8" operator="containsText" text="Failed">
      <formula>NOT(ISERROR(SEARCH("Failed",A2)))</formula>
    </cfRule>
  </conditionalFormatting>
  <conditionalFormatting sqref="D2:D365">
    <cfRule type="containsText" dxfId="35" priority="1" operator="containsText" text="canceled">
      <formula>NOT(ISERROR(SEARCH("canceled",D2)))</formula>
    </cfRule>
    <cfRule type="containsText" dxfId="34" priority="2" operator="containsText" text="live">
      <formula>NOT(ISERROR(SEARCH("live",D2)))</formula>
    </cfRule>
    <cfRule type="containsText" dxfId="33" priority="3" operator="containsText" text="Successful">
      <formula>NOT(ISERROR(SEARCH("Successful",D2)))</formula>
    </cfRule>
    <cfRule type="containsText" dxfId="32" priority="4" operator="containsText" text="Failed">
      <formula>NOT(ISERROR(SEARCH("Failed",D2)))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Category</vt:lpstr>
      <vt:lpstr>Sub-category</vt:lpstr>
      <vt:lpstr>Month</vt:lpstr>
      <vt:lpstr>Goals</vt:lpstr>
      <vt:lpstr>Backers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David Oakes</cp:lastModifiedBy>
  <dcterms:created xsi:type="dcterms:W3CDTF">2021-09-29T18:52:28Z</dcterms:created>
  <dcterms:modified xsi:type="dcterms:W3CDTF">2023-10-20T05:06:30Z</dcterms:modified>
</cp:coreProperties>
</file>