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g.nguyen\Desktop\1. Quy trinh thi cong tich hop tu bang dien\"/>
    </mc:Choice>
  </mc:AlternateContent>
  <bookViews>
    <workbookView xWindow="0" yWindow="0" windowWidth="2148" windowHeight="0" activeTab="2"/>
  </bookViews>
  <sheets>
    <sheet name="Ke hoach" sheetId="20" r:id="rId1"/>
    <sheet name="W11-12 Dot1" sheetId="7" r:id="rId2"/>
    <sheet name="W12-13 Dot2" sheetId="19" r:id="rId3"/>
  </sheets>
  <externalReferences>
    <externalReference r:id="rId4"/>
    <externalReference r:id="rId5"/>
  </externalReferences>
  <definedNames>
    <definedName name="_Builtin155" hidden="1">#N/A</definedName>
    <definedName name="_xlnm._FilterDatabase" localSheetId="1" hidden="1">'W11-12 Dot1'!$A$7:$Q$126</definedName>
    <definedName name="_xlnm._FilterDatabase" localSheetId="2" hidden="1">'W12-13 Dot2'!$A$7:$Q$125</definedName>
    <definedName name="_Order1" hidden="1">0</definedName>
    <definedName name="_Order2" hidden="1">255</definedName>
    <definedName name="ALCKDGH" hidden="1">{#N/A,#N/A,FALSE,"CCTV"}</definedName>
    <definedName name="_xlnm.Criteria" hidden="1">{"'Sheet1'!$A$4:$M$21","'Sheet1'!$J$17:$K$19"}</definedName>
    <definedName name="dddd" hidden="1">{#N/A,#N/A,FALSE,"CCTV"}</definedName>
    <definedName name="Excel_BuiltIn_Print_Area">NA()</definedName>
    <definedName name="HTML_CodePage" hidden="1">949</definedName>
    <definedName name="HTML_Control" hidden="1">{"'Sheet1'!$A$4:$M$21","'Sheet1'!$J$17:$K$19"}</definedName>
    <definedName name="HTML_Description" hidden="1">""</definedName>
    <definedName name="HTML_Email" hidden="1">""</definedName>
    <definedName name="HTML_Header" hidden="1">"Sheet1"</definedName>
    <definedName name="HTML_LastUpdate" hidden="1">"2000-11-21"</definedName>
    <definedName name="HTML_LineAfter" hidden="1">FALSE</definedName>
    <definedName name="HTML_LineBefore" hidden="1">FALSE</definedName>
    <definedName name="HTML_Name" hidden="1">"최경원"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"성산시영골조"</definedName>
    <definedName name="huy" hidden="1">{"'Sheet1'!$L$16"}</definedName>
    <definedName name="Language">[1]Info!$E$13</definedName>
    <definedName name="NEWNAME" hidden="1">{#N/A,#N/A,FALSE,"CCTV"}</definedName>
    <definedName name="_xlnm.Print_Area" localSheetId="0">'Ke hoach'!$B$3:$K$41</definedName>
    <definedName name="_xlnm.Print_Area" localSheetId="1">'W11-12 Dot1'!$A$1:$AN$126</definedName>
    <definedName name="_xlnm.Print_Area" localSheetId="2">'W12-13 Dot2'!$A$1:$AT$125</definedName>
    <definedName name="_xlnm.Print_Titles" localSheetId="1">'W11-12 Dot1'!$1:$7</definedName>
    <definedName name="_xlnm.Print_Titles" localSheetId="2">'W12-13 Dot2'!$1:$7</definedName>
    <definedName name="README">[2]BILAL2!$A$1</definedName>
    <definedName name="WRITE" hidden="1">{#N/A,#N/A,FALSE,"CCTV"}</definedName>
    <definedName name="wrn.BM." hidden="1">{#N/A,#N/A,FALSE,"CCTV"}</definedName>
    <definedName name="wrn.chi._.tiÆt." hidden="1">{#N/A,#N/A,FALSE,"Chi tiÆt"}</definedName>
    <definedName name="wrn.Monthly._.Statement." hidden="1">{#N/A,#N/A,FALSE,"Tabelle2";#N/A,#N/A,FALSE,"Tabelle1"}</definedName>
    <definedName name="건걱" hidden="1">{"'Sheet1'!$A$4:$M$21","'Sheet1'!$J$17:$K$19"}</definedName>
    <definedName name="건적" hidden="1">{"'Sheet1'!$A$4:$M$21","'Sheet1'!$J$17:$K$19"}</definedName>
    <definedName name="견적" hidden="1">{"'Sheet1'!$A$4:$M$21","'Sheet1'!$J$17:$K$19"}</definedName>
    <definedName name="견적조건" hidden="1">{#N/A,#N/A,FALSE,"CCTV"}</definedName>
    <definedName name="견적조건8" hidden="1">{#N/A,#N/A,FALSE,"CCTV"}</definedName>
    <definedName name="권대협" hidden="1">{#N/A,#N/A,FALSE,"CCTV"}</definedName>
    <definedName name="동별" hidden="1">{"'Sheet1'!$A$4:$M$21","'Sheet1'!$J$17:$K$19"}</definedName>
    <definedName name="동별내역" hidden="1">{"'Sheet1'!$A$4:$M$21","'Sheet1'!$J$17:$K$19"}</definedName>
    <definedName name="ㅀ허" hidden="1">{#N/A,#N/A,FALSE,"CCTV"}</definedName>
    <definedName name="ㅇㅇ" hidden="1">{#N/A,#N/A,FALSE,"CCTV"}</definedName>
    <definedName name="아니" hidden="1">{"'Sheet1'!$A$4:$M$21","'Sheet1'!$J$17:$K$19"}</definedName>
    <definedName name="아파트" hidden="1">{"'Sheet1'!$A$4:$M$21","'Sheet1'!$J$17:$K$19"}</definedName>
    <definedName name="자" hidden="1">{"'Sheet1'!$A$4:$M$21","'Sheet1'!$J$17:$K$19"}</definedName>
    <definedName name="전기내역" hidden="1">{#N/A,#N/A,FALSE,"CCTV"}</definedName>
    <definedName name="철근수정본" hidden="1">{"'Sheet1'!$A$4:$M$21","'Sheet1'!$J$17:$K$19"}</definedName>
    <definedName name="토목공사" hidden="1">{"'Sheet1'!$A$4:$M$21","'Sheet1'!$J$17:$K$19"}</definedName>
    <definedName name="현장자재外" hidden="1">{"'Sheet1'!$A$4:$M$21","'Sheet1'!$J$17:$K$19"}</definedName>
    <definedName name="현조" localSheetId="2" hidden="1">#REF!</definedName>
    <definedName name="현조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9" l="1"/>
  <c r="I8" i="19"/>
  <c r="H10" i="19"/>
  <c r="H8" i="19" s="1"/>
  <c r="F9" i="19"/>
  <c r="I122" i="7"/>
  <c r="I123" i="7"/>
  <c r="I124" i="7"/>
  <c r="I125" i="7"/>
  <c r="I121" i="7"/>
  <c r="I120" i="7"/>
  <c r="H120" i="7"/>
  <c r="I116" i="7"/>
  <c r="I117" i="7"/>
  <c r="I119" i="7"/>
  <c r="I118" i="7"/>
  <c r="I115" i="7" s="1"/>
  <c r="H115" i="7"/>
  <c r="F9" i="7"/>
  <c r="F8" i="19" l="1"/>
  <c r="C5" i="19"/>
  <c r="C4" i="19"/>
  <c r="C2" i="19"/>
  <c r="C4" i="7"/>
  <c r="C5" i="7"/>
  <c r="C2" i="7"/>
  <c r="O125" i="19" l="1"/>
  <c r="O124" i="19"/>
  <c r="O123" i="19"/>
  <c r="O122" i="19"/>
  <c r="O121" i="19"/>
  <c r="O119" i="19"/>
  <c r="O118" i="19"/>
  <c r="O117" i="19"/>
  <c r="O116" i="19"/>
  <c r="O114" i="19"/>
  <c r="O113" i="19"/>
  <c r="O112" i="19"/>
  <c r="O111" i="19"/>
  <c r="O110" i="19"/>
  <c r="O108" i="19"/>
  <c r="N108" i="19" s="1"/>
  <c r="O107" i="19"/>
  <c r="N107" i="19" s="1"/>
  <c r="O106" i="19"/>
  <c r="N106" i="19" s="1"/>
  <c r="O105" i="19"/>
  <c r="N105" i="19" s="1"/>
  <c r="O103" i="19"/>
  <c r="N103" i="19" s="1"/>
  <c r="O102" i="19"/>
  <c r="N102" i="19" s="1"/>
  <c r="O101" i="19"/>
  <c r="N101" i="19" s="1"/>
  <c r="O100" i="19"/>
  <c r="N100" i="19" s="1"/>
  <c r="O93" i="19"/>
  <c r="N93" i="19" s="1"/>
  <c r="O92" i="19"/>
  <c r="N92" i="19" s="1"/>
  <c r="O98" i="19"/>
  <c r="N98" i="19" s="1"/>
  <c r="O97" i="19"/>
  <c r="N97" i="19" s="1"/>
  <c r="O96" i="19"/>
  <c r="N96" i="19" s="1"/>
  <c r="O95" i="19"/>
  <c r="N95" i="19" s="1"/>
  <c r="O91" i="19"/>
  <c r="N91" i="19" s="1"/>
  <c r="O90" i="19"/>
  <c r="N90" i="19" s="1"/>
  <c r="O89" i="19"/>
  <c r="N89" i="19" s="1"/>
  <c r="O88" i="19"/>
  <c r="N88" i="19" s="1"/>
  <c r="O87" i="19"/>
  <c r="N87" i="19" s="1"/>
  <c r="O86" i="19"/>
  <c r="N86" i="19" s="1"/>
  <c r="O85" i="19"/>
  <c r="N85" i="19" s="1"/>
  <c r="O84" i="19"/>
  <c r="N84" i="19" s="1"/>
  <c r="O82" i="19"/>
  <c r="N82" i="19" s="1"/>
  <c r="O81" i="19"/>
  <c r="N81" i="19" s="1"/>
  <c r="O80" i="19"/>
  <c r="N80" i="19" s="1"/>
  <c r="O79" i="19"/>
  <c r="N79" i="19" s="1"/>
  <c r="O78" i="19"/>
  <c r="N78" i="19" s="1"/>
  <c r="O77" i="19"/>
  <c r="N77" i="19" s="1"/>
  <c r="O76" i="19"/>
  <c r="N76" i="19" s="1"/>
  <c r="O75" i="19"/>
  <c r="N75" i="19" s="1"/>
  <c r="O73" i="19"/>
  <c r="N73" i="19" s="1"/>
  <c r="O72" i="19"/>
  <c r="N72" i="19" s="1"/>
  <c r="O71" i="19"/>
  <c r="N71" i="19" s="1"/>
  <c r="O70" i="19"/>
  <c r="N70" i="19" s="1"/>
  <c r="O69" i="19"/>
  <c r="N69" i="19" s="1"/>
  <c r="O68" i="19"/>
  <c r="N68" i="19" s="1"/>
  <c r="O67" i="19"/>
  <c r="N67" i="19" s="1"/>
  <c r="O66" i="19"/>
  <c r="N66" i="19" s="1"/>
  <c r="O64" i="19"/>
  <c r="N64" i="19" s="1"/>
  <c r="O63" i="19"/>
  <c r="N63" i="19" s="1"/>
  <c r="O62" i="19"/>
  <c r="N62" i="19" s="1"/>
  <c r="O61" i="19"/>
  <c r="N61" i="19" s="1"/>
  <c r="O60" i="19"/>
  <c r="N60" i="19" s="1"/>
  <c r="O59" i="19"/>
  <c r="N59" i="19" s="1"/>
  <c r="O58" i="19"/>
  <c r="N58" i="19" s="1"/>
  <c r="O57" i="19"/>
  <c r="N57" i="19" s="1"/>
  <c r="O55" i="19"/>
  <c r="N55" i="19" s="1"/>
  <c r="O54" i="19"/>
  <c r="N54" i="19" s="1"/>
  <c r="O53" i="19"/>
  <c r="N53" i="19" s="1"/>
  <c r="O52" i="19"/>
  <c r="N52" i="19" s="1"/>
  <c r="O51" i="19"/>
  <c r="N51" i="19" s="1"/>
  <c r="O50" i="19"/>
  <c r="N50" i="19" s="1"/>
  <c r="O49" i="19"/>
  <c r="N49" i="19" s="1"/>
  <c r="O48" i="19"/>
  <c r="N48" i="19" s="1"/>
  <c r="O46" i="19"/>
  <c r="N46" i="19" s="1"/>
  <c r="O45" i="19"/>
  <c r="N45" i="19" s="1"/>
  <c r="O43" i="19"/>
  <c r="O41" i="19"/>
  <c r="O40" i="19"/>
  <c r="O39" i="19"/>
  <c r="O38" i="19"/>
  <c r="O37" i="19"/>
  <c r="O36" i="19"/>
  <c r="O34" i="19"/>
  <c r="O33" i="19"/>
  <c r="O32" i="19"/>
  <c r="O31" i="19"/>
  <c r="O30" i="19"/>
  <c r="O29" i="19"/>
  <c r="O28" i="19"/>
  <c r="O27" i="19"/>
  <c r="O26" i="19"/>
  <c r="O25" i="19"/>
  <c r="O24" i="19"/>
  <c r="O22" i="19"/>
  <c r="O21" i="19"/>
  <c r="O20" i="19"/>
  <c r="O18" i="19"/>
  <c r="O17" i="19"/>
  <c r="O16" i="19"/>
  <c r="O15" i="19"/>
  <c r="O13" i="19"/>
  <c r="O12" i="19"/>
  <c r="H17" i="19"/>
  <c r="I120" i="19"/>
  <c r="I115" i="19"/>
  <c r="H98" i="19"/>
  <c r="H97" i="19"/>
  <c r="H92" i="19"/>
  <c r="H86" i="19"/>
  <c r="H40" i="19"/>
  <c r="H39" i="19"/>
  <c r="H38" i="19"/>
  <c r="H37" i="19"/>
  <c r="H34" i="19"/>
  <c r="H33" i="19"/>
  <c r="H32" i="19"/>
  <c r="H31" i="19"/>
  <c r="H30" i="19"/>
  <c r="H29" i="19"/>
  <c r="H28" i="19"/>
  <c r="H27" i="19"/>
  <c r="H26" i="19"/>
  <c r="H25" i="19"/>
  <c r="O83" i="19" l="1"/>
  <c r="O74" i="19"/>
  <c r="O65" i="19"/>
  <c r="O56" i="19"/>
  <c r="O47" i="19"/>
  <c r="O94" i="19"/>
  <c r="O44" i="19"/>
  <c r="H13" i="19"/>
  <c r="O112" i="7"/>
  <c r="O113" i="7"/>
  <c r="O114" i="7"/>
  <c r="O111" i="7"/>
  <c r="O90" i="7"/>
  <c r="O91" i="7"/>
  <c r="O89" i="7"/>
  <c r="O93" i="7"/>
  <c r="O88" i="7"/>
  <c r="O87" i="7"/>
  <c r="O86" i="7"/>
  <c r="O85" i="7"/>
  <c r="O84" i="7"/>
  <c r="O83" i="7" s="1"/>
  <c r="O82" i="7"/>
  <c r="O81" i="7"/>
  <c r="O80" i="7"/>
  <c r="O79" i="7"/>
  <c r="O78" i="7"/>
  <c r="O77" i="7"/>
  <c r="O76" i="7"/>
  <c r="O75" i="7"/>
  <c r="O74" i="7" s="1"/>
  <c r="O73" i="7"/>
  <c r="O72" i="7"/>
  <c r="O71" i="7"/>
  <c r="O70" i="7"/>
  <c r="O69" i="7"/>
  <c r="O64" i="7"/>
  <c r="O63" i="7"/>
  <c r="O62" i="7"/>
  <c r="O61" i="7"/>
  <c r="O60" i="7"/>
  <c r="O59" i="7"/>
  <c r="O53" i="7"/>
  <c r="O54" i="7"/>
  <c r="O55" i="7"/>
  <c r="O52" i="7"/>
  <c r="O43" i="7"/>
  <c r="O39" i="7"/>
  <c r="O36" i="7"/>
  <c r="O45" i="7" l="1"/>
  <c r="O46" i="7"/>
  <c r="O25" i="7"/>
  <c r="O26" i="7"/>
  <c r="O27" i="7"/>
  <c r="O28" i="7"/>
  <c r="O29" i="7"/>
  <c r="O30" i="7"/>
  <c r="O31" i="7"/>
  <c r="O32" i="7"/>
  <c r="O33" i="7"/>
  <c r="O34" i="7"/>
  <c r="O24" i="7"/>
  <c r="O22" i="7"/>
  <c r="O21" i="7"/>
  <c r="O20" i="7"/>
  <c r="O44" i="7" l="1"/>
  <c r="H70" i="19"/>
  <c r="H14" i="19"/>
  <c r="O103" i="7"/>
  <c r="N103" i="7" s="1"/>
  <c r="O102" i="7"/>
  <c r="N102" i="7" s="1"/>
  <c r="O101" i="7"/>
  <c r="O100" i="7"/>
  <c r="O106" i="7"/>
  <c r="N106" i="7" s="1"/>
  <c r="O107" i="7"/>
  <c r="N107" i="7" s="1"/>
  <c r="O108" i="7"/>
  <c r="N108" i="7" s="1"/>
  <c r="O105" i="7"/>
  <c r="N105" i="7" s="1"/>
  <c r="H96" i="19" l="1"/>
  <c r="N125" i="19" l="1"/>
  <c r="N124" i="19"/>
  <c r="N123" i="19"/>
  <c r="N122" i="19"/>
  <c r="N121" i="19"/>
  <c r="N119" i="19"/>
  <c r="N118" i="19"/>
  <c r="N117" i="19"/>
  <c r="N116" i="19"/>
  <c r="N114" i="19"/>
  <c r="N113" i="19"/>
  <c r="N112" i="19"/>
  <c r="H112" i="19"/>
  <c r="H113" i="19" s="1"/>
  <c r="N111" i="19"/>
  <c r="I111" i="19"/>
  <c r="N110" i="19"/>
  <c r="O109" i="19"/>
  <c r="O104" i="19"/>
  <c r="I98" i="19"/>
  <c r="I96" i="19"/>
  <c r="I95" i="19"/>
  <c r="I97" i="19" s="1"/>
  <c r="H100" i="19" s="1"/>
  <c r="I100" i="19" s="1"/>
  <c r="H102" i="19" s="1"/>
  <c r="I92" i="19"/>
  <c r="I66" i="19"/>
  <c r="I57" i="19"/>
  <c r="H58" i="19" s="1"/>
  <c r="I58" i="19" s="1"/>
  <c r="H59" i="19" s="1"/>
  <c r="I59" i="19" s="1"/>
  <c r="I48" i="19"/>
  <c r="H49" i="19" s="1"/>
  <c r="I46" i="19"/>
  <c r="I45" i="19"/>
  <c r="H44" i="19"/>
  <c r="N43" i="19"/>
  <c r="I43" i="19"/>
  <c r="N41" i="19"/>
  <c r="H41" i="19"/>
  <c r="I41" i="19" s="1"/>
  <c r="N40" i="19"/>
  <c r="I40" i="19"/>
  <c r="N39" i="19"/>
  <c r="N38" i="19"/>
  <c r="N37" i="19"/>
  <c r="N36" i="19"/>
  <c r="I36" i="19"/>
  <c r="I37" i="19" s="1"/>
  <c r="N34" i="19"/>
  <c r="N33" i="19"/>
  <c r="N32" i="19"/>
  <c r="I32" i="19"/>
  <c r="I33" i="19" s="1"/>
  <c r="N31" i="19"/>
  <c r="I31" i="19"/>
  <c r="N30" i="19"/>
  <c r="N29" i="19"/>
  <c r="I29" i="19"/>
  <c r="N28" i="19"/>
  <c r="I28" i="19"/>
  <c r="N27" i="19"/>
  <c r="I27" i="19"/>
  <c r="N26" i="19"/>
  <c r="I26" i="19"/>
  <c r="N25" i="19"/>
  <c r="N24" i="19"/>
  <c r="I24" i="19"/>
  <c r="N22" i="19"/>
  <c r="N21" i="19"/>
  <c r="O19" i="19"/>
  <c r="N20" i="19"/>
  <c r="N18" i="19"/>
  <c r="I18" i="19"/>
  <c r="N17" i="19"/>
  <c r="I17" i="19"/>
  <c r="N16" i="19"/>
  <c r="I16" i="19"/>
  <c r="O14" i="19"/>
  <c r="I15" i="19"/>
  <c r="N13" i="19"/>
  <c r="N12" i="19"/>
  <c r="I12" i="19"/>
  <c r="R8" i="19"/>
  <c r="S7" i="19"/>
  <c r="S8" i="19" s="1"/>
  <c r="R1" i="19"/>
  <c r="N31" i="7"/>
  <c r="N46" i="7"/>
  <c r="N45" i="7"/>
  <c r="O104" i="7"/>
  <c r="N101" i="7"/>
  <c r="N100" i="7"/>
  <c r="O98" i="7"/>
  <c r="N98" i="7" s="1"/>
  <c r="O97" i="7"/>
  <c r="N97" i="7" s="1"/>
  <c r="O96" i="7"/>
  <c r="N96" i="7" s="1"/>
  <c r="O95" i="7"/>
  <c r="N91" i="7"/>
  <c r="N90" i="7"/>
  <c r="N89" i="7"/>
  <c r="N88" i="7"/>
  <c r="N87" i="7"/>
  <c r="N86" i="7"/>
  <c r="N85" i="7"/>
  <c r="N84" i="7"/>
  <c r="N82" i="7"/>
  <c r="N81" i="7"/>
  <c r="N80" i="7"/>
  <c r="N79" i="7"/>
  <c r="N78" i="7"/>
  <c r="N77" i="7"/>
  <c r="N76" i="7"/>
  <c r="N75" i="7"/>
  <c r="N73" i="7"/>
  <c r="N72" i="7"/>
  <c r="N71" i="7"/>
  <c r="N70" i="7"/>
  <c r="N69" i="7"/>
  <c r="O68" i="7"/>
  <c r="N68" i="7" s="1"/>
  <c r="O67" i="7"/>
  <c r="N67" i="7" s="1"/>
  <c r="O66" i="7"/>
  <c r="N64" i="7"/>
  <c r="N63" i="7"/>
  <c r="N62" i="7"/>
  <c r="N61" i="7"/>
  <c r="N60" i="7"/>
  <c r="N59" i="7"/>
  <c r="O58" i="7"/>
  <c r="N58" i="7" s="1"/>
  <c r="O57" i="7"/>
  <c r="O48" i="7"/>
  <c r="O49" i="7"/>
  <c r="N49" i="7" s="1"/>
  <c r="O50" i="7"/>
  <c r="N50" i="7" s="1"/>
  <c r="O51" i="7"/>
  <c r="N51" i="7" s="1"/>
  <c r="N52" i="7"/>
  <c r="N53" i="7"/>
  <c r="N54" i="7"/>
  <c r="N55" i="7"/>
  <c r="N21" i="7"/>
  <c r="N22" i="7"/>
  <c r="I98" i="7"/>
  <c r="H102" i="7" s="1"/>
  <c r="I102" i="7" s="1"/>
  <c r="H103" i="7" s="1"/>
  <c r="I103" i="7" s="1"/>
  <c r="H107" i="7" s="1"/>
  <c r="I107" i="7" s="1"/>
  <c r="H108" i="7" s="1"/>
  <c r="I108" i="7" s="1"/>
  <c r="I97" i="7"/>
  <c r="I96" i="7"/>
  <c r="H100" i="7" s="1"/>
  <c r="I100" i="7" s="1"/>
  <c r="H101" i="7" s="1"/>
  <c r="I101" i="7" s="1"/>
  <c r="H105" i="7" s="1"/>
  <c r="I105" i="7" s="1"/>
  <c r="H106" i="7" s="1"/>
  <c r="I106" i="7" s="1"/>
  <c r="I95" i="7"/>
  <c r="H94" i="7"/>
  <c r="O47" i="7" l="1"/>
  <c r="N57" i="7"/>
  <c r="O56" i="7"/>
  <c r="N66" i="7"/>
  <c r="O65" i="7"/>
  <c r="I70" i="19"/>
  <c r="H67" i="19"/>
  <c r="H71" i="19" s="1"/>
  <c r="H23" i="19"/>
  <c r="N48" i="7"/>
  <c r="O35" i="19"/>
  <c r="I38" i="19"/>
  <c r="O11" i="19"/>
  <c r="H94" i="19"/>
  <c r="O99" i="19"/>
  <c r="I102" i="19"/>
  <c r="H105" i="19" s="1"/>
  <c r="H101" i="19"/>
  <c r="I14" i="19"/>
  <c r="F14" i="19" s="1"/>
  <c r="H20" i="19"/>
  <c r="O19" i="7"/>
  <c r="O94" i="7"/>
  <c r="N95" i="7"/>
  <c r="I112" i="19"/>
  <c r="I94" i="19"/>
  <c r="I44" i="19"/>
  <c r="I34" i="19"/>
  <c r="N15" i="19"/>
  <c r="H114" i="19"/>
  <c r="I114" i="19" s="1"/>
  <c r="I113" i="19"/>
  <c r="O23" i="19"/>
  <c r="I49" i="19"/>
  <c r="H50" i="19" s="1"/>
  <c r="I50" i="19" s="1"/>
  <c r="H51" i="19" s="1"/>
  <c r="I51" i="19" s="1"/>
  <c r="H52" i="19" s="1"/>
  <c r="I52" i="19" s="1"/>
  <c r="H53" i="19" s="1"/>
  <c r="I53" i="19" s="1"/>
  <c r="H54" i="19" s="1"/>
  <c r="I54" i="19" s="1"/>
  <c r="H55" i="19" s="1"/>
  <c r="I55" i="19" s="1"/>
  <c r="H75" i="19" s="1"/>
  <c r="H60" i="19"/>
  <c r="I60" i="19" s="1"/>
  <c r="H61" i="19" s="1"/>
  <c r="I61" i="19" s="1"/>
  <c r="H62" i="19" s="1"/>
  <c r="I62" i="19" s="1"/>
  <c r="H63" i="19" s="1"/>
  <c r="I63" i="19" s="1"/>
  <c r="H64" i="19" s="1"/>
  <c r="I64" i="19" s="1"/>
  <c r="I110" i="19"/>
  <c r="T7" i="19"/>
  <c r="O115" i="19"/>
  <c r="I25" i="19"/>
  <c r="O120" i="19"/>
  <c r="H99" i="7"/>
  <c r="I99" i="7"/>
  <c r="H104" i="7"/>
  <c r="I104" i="7"/>
  <c r="O99" i="7"/>
  <c r="I94" i="7"/>
  <c r="F94" i="7" s="1"/>
  <c r="O12" i="7"/>
  <c r="N12" i="7" s="1"/>
  <c r="I67" i="19" l="1"/>
  <c r="H68" i="19" s="1"/>
  <c r="H109" i="19"/>
  <c r="O42" i="19"/>
  <c r="O8" i="19" s="1"/>
  <c r="I109" i="19"/>
  <c r="F109" i="19" s="1"/>
  <c r="I71" i="19"/>
  <c r="H79" i="19"/>
  <c r="I79" i="19" s="1"/>
  <c r="H19" i="19"/>
  <c r="I20" i="19"/>
  <c r="F104" i="7"/>
  <c r="F99" i="7"/>
  <c r="I75" i="19"/>
  <c r="T8" i="19"/>
  <c r="U7" i="19"/>
  <c r="H47" i="19"/>
  <c r="H56" i="19"/>
  <c r="I101" i="19"/>
  <c r="H103" i="19" s="1"/>
  <c r="I103" i="19" s="1"/>
  <c r="H106" i="19" s="1"/>
  <c r="I47" i="19"/>
  <c r="I56" i="19"/>
  <c r="O40" i="7"/>
  <c r="O41" i="7"/>
  <c r="N41" i="7" s="1"/>
  <c r="H36" i="7"/>
  <c r="H112" i="7"/>
  <c r="H113" i="7" s="1"/>
  <c r="H114" i="7" s="1"/>
  <c r="I46" i="7"/>
  <c r="I45" i="7"/>
  <c r="H44" i="7"/>
  <c r="I84" i="7"/>
  <c r="H85" i="7" s="1"/>
  <c r="I85" i="7" s="1"/>
  <c r="H86" i="7" s="1"/>
  <c r="H67" i="7"/>
  <c r="H68" i="7" s="1"/>
  <c r="I66" i="7"/>
  <c r="I57" i="7"/>
  <c r="H58" i="7" s="1"/>
  <c r="I58" i="7" s="1"/>
  <c r="I59" i="7" s="1"/>
  <c r="H60" i="7" s="1"/>
  <c r="I60" i="7" s="1"/>
  <c r="H61" i="7" s="1"/>
  <c r="I61" i="7" s="1"/>
  <c r="H62" i="7" s="1"/>
  <c r="I62" i="7" s="1"/>
  <c r="H63" i="7" s="1"/>
  <c r="I63" i="7" s="1"/>
  <c r="H64" i="7" s="1"/>
  <c r="I64" i="7" s="1"/>
  <c r="I48" i="7"/>
  <c r="H49" i="7" s="1"/>
  <c r="I49" i="7" s="1"/>
  <c r="H50" i="7" s="1"/>
  <c r="I50" i="7" s="1"/>
  <c r="H51" i="7" s="1"/>
  <c r="I51" i="7" s="1"/>
  <c r="I52" i="7" s="1"/>
  <c r="H53" i="7" s="1"/>
  <c r="I53" i="7" s="1"/>
  <c r="H54" i="7" s="1"/>
  <c r="I54" i="7" s="1"/>
  <c r="H55" i="7" s="1"/>
  <c r="I55" i="7" s="1"/>
  <c r="H75" i="7" s="1"/>
  <c r="I39" i="19" l="1"/>
  <c r="I35" i="19" s="1"/>
  <c r="H35" i="19"/>
  <c r="H72" i="19"/>
  <c r="I72" i="19" s="1"/>
  <c r="I68" i="19"/>
  <c r="H69" i="19" s="1"/>
  <c r="H99" i="19"/>
  <c r="H80" i="19"/>
  <c r="I80" i="19" s="1"/>
  <c r="I86" i="7"/>
  <c r="H76" i="19"/>
  <c r="U8" i="19"/>
  <c r="V7" i="19"/>
  <c r="I30" i="19"/>
  <c r="I23" i="19" s="1"/>
  <c r="I99" i="19"/>
  <c r="N40" i="7"/>
  <c r="H109" i="7"/>
  <c r="I44" i="7"/>
  <c r="I75" i="7"/>
  <c r="I56" i="7"/>
  <c r="H47" i="7"/>
  <c r="H56" i="7"/>
  <c r="I47" i="7"/>
  <c r="I67" i="7"/>
  <c r="F35" i="19" l="1"/>
  <c r="H81" i="19"/>
  <c r="I81" i="19" s="1"/>
  <c r="H82" i="19" s="1"/>
  <c r="I82" i="19" s="1"/>
  <c r="F56" i="7"/>
  <c r="F23" i="19"/>
  <c r="V8" i="19"/>
  <c r="W7" i="19"/>
  <c r="I105" i="19"/>
  <c r="H107" i="19" s="1"/>
  <c r="I107" i="19" s="1"/>
  <c r="I76" i="19"/>
  <c r="H77" i="19" s="1"/>
  <c r="H76" i="7"/>
  <c r="I68" i="7"/>
  <c r="H39" i="7"/>
  <c r="H40" i="7"/>
  <c r="H41" i="7" s="1"/>
  <c r="I41" i="7" s="1"/>
  <c r="H37" i="7"/>
  <c r="H73" i="19" l="1"/>
  <c r="I73" i="19" s="1"/>
  <c r="I69" i="19"/>
  <c r="W8" i="19"/>
  <c r="X7" i="19"/>
  <c r="H69" i="7"/>
  <c r="I69" i="7" s="1"/>
  <c r="H70" i="7" s="1"/>
  <c r="I70" i="7" s="1"/>
  <c r="H71" i="7" s="1"/>
  <c r="I76" i="7"/>
  <c r="H77" i="7" s="1"/>
  <c r="I40" i="7"/>
  <c r="I31" i="7"/>
  <c r="H25" i="7"/>
  <c r="H13" i="7"/>
  <c r="H65" i="19" l="1"/>
  <c r="H88" i="19"/>
  <c r="I65" i="19"/>
  <c r="I77" i="19"/>
  <c r="X8" i="19"/>
  <c r="Y7" i="19"/>
  <c r="I106" i="19"/>
  <c r="N125" i="7"/>
  <c r="N122" i="7"/>
  <c r="N123" i="7"/>
  <c r="N124" i="7"/>
  <c r="N121" i="7"/>
  <c r="N117" i="7"/>
  <c r="N118" i="7"/>
  <c r="N119" i="7"/>
  <c r="N116" i="7"/>
  <c r="I84" i="19" l="1"/>
  <c r="H108" i="19"/>
  <c r="Z7" i="19"/>
  <c r="Y1" i="19"/>
  <c r="Y8" i="19"/>
  <c r="H78" i="19"/>
  <c r="O120" i="7"/>
  <c r="O115" i="7"/>
  <c r="I16" i="7"/>
  <c r="H85" i="19" l="1"/>
  <c r="H89" i="19" s="1"/>
  <c r="I108" i="19"/>
  <c r="I104" i="19" s="1"/>
  <c r="H104" i="19"/>
  <c r="I78" i="19"/>
  <c r="H74" i="19"/>
  <c r="Z8" i="19"/>
  <c r="AA7" i="19"/>
  <c r="I71" i="7"/>
  <c r="O16" i="7"/>
  <c r="N16" i="7" s="1"/>
  <c r="O17" i="7"/>
  <c r="N17" i="7" s="1"/>
  <c r="I85" i="19" l="1"/>
  <c r="H90" i="19" s="1"/>
  <c r="H72" i="7"/>
  <c r="AA8" i="19"/>
  <c r="AB7" i="19"/>
  <c r="I93" i="19"/>
  <c r="I74" i="19"/>
  <c r="I72" i="7"/>
  <c r="N114" i="7"/>
  <c r="N113" i="7"/>
  <c r="N112" i="7"/>
  <c r="N111" i="7"/>
  <c r="O110" i="7"/>
  <c r="N93" i="7"/>
  <c r="O42" i="7"/>
  <c r="N39" i="7"/>
  <c r="O38" i="7"/>
  <c r="N38" i="7" s="1"/>
  <c r="O37" i="7"/>
  <c r="N37" i="7" s="1"/>
  <c r="N34" i="7"/>
  <c r="N33" i="7"/>
  <c r="N32" i="7"/>
  <c r="N30" i="7"/>
  <c r="N29" i="7"/>
  <c r="N27" i="7"/>
  <c r="N28" i="7"/>
  <c r="N25" i="7"/>
  <c r="O18" i="7"/>
  <c r="N18" i="7" s="1"/>
  <c r="O15" i="7"/>
  <c r="O13" i="7"/>
  <c r="N13" i="7" s="1"/>
  <c r="I86" i="19" l="1"/>
  <c r="H87" i="19" s="1"/>
  <c r="N24" i="7"/>
  <c r="O23" i="7"/>
  <c r="N110" i="7"/>
  <c r="O109" i="7"/>
  <c r="O35" i="7"/>
  <c r="N15" i="7"/>
  <c r="O14" i="7"/>
  <c r="H73" i="7"/>
  <c r="H65" i="7" s="1"/>
  <c r="AB8" i="19"/>
  <c r="AC7" i="19"/>
  <c r="N20" i="7"/>
  <c r="N36" i="7"/>
  <c r="N43" i="7"/>
  <c r="N26" i="7"/>
  <c r="I77" i="7"/>
  <c r="F120" i="7"/>
  <c r="F115" i="7"/>
  <c r="H91" i="19" l="1"/>
  <c r="H83" i="19" s="1"/>
  <c r="H42" i="19" s="1"/>
  <c r="I87" i="19"/>
  <c r="I88" i="19" s="1"/>
  <c r="I89" i="19" s="1"/>
  <c r="I90" i="19"/>
  <c r="I73" i="7"/>
  <c r="AC8" i="19"/>
  <c r="AD7" i="19"/>
  <c r="H78" i="7"/>
  <c r="S7" i="7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I92" i="7"/>
  <c r="I39" i="7"/>
  <c r="I36" i="7"/>
  <c r="H38" i="7" s="1"/>
  <c r="I20" i="7"/>
  <c r="I15" i="7"/>
  <c r="I14" i="7" s="1"/>
  <c r="H14" i="7"/>
  <c r="I91" i="19" l="1"/>
  <c r="I83" i="19" s="1"/>
  <c r="I42" i="19" s="1"/>
  <c r="F42" i="19" s="1"/>
  <c r="I65" i="7"/>
  <c r="F65" i="7" s="1"/>
  <c r="H87" i="7"/>
  <c r="AD8" i="19"/>
  <c r="AE7" i="19"/>
  <c r="F14" i="7"/>
  <c r="I78" i="7"/>
  <c r="H79" i="7" s="1"/>
  <c r="I79" i="7" s="1"/>
  <c r="H80" i="7" s="1"/>
  <c r="I80" i="7" s="1"/>
  <c r="H81" i="7" s="1"/>
  <c r="I81" i="7" s="1"/>
  <c r="H82" i="7" s="1"/>
  <c r="I37" i="7"/>
  <c r="H74" i="7" l="1"/>
  <c r="I87" i="7"/>
  <c r="AE8" i="19"/>
  <c r="AF7" i="19"/>
  <c r="I93" i="7"/>
  <c r="I21" i="7"/>
  <c r="H19" i="7"/>
  <c r="I38" i="7"/>
  <c r="I28" i="7"/>
  <c r="I27" i="7"/>
  <c r="I17" i="7"/>
  <c r="I43" i="7"/>
  <c r="H88" i="7" l="1"/>
  <c r="I19" i="7"/>
  <c r="F19" i="7" s="1"/>
  <c r="H22" i="7"/>
  <c r="I22" i="7" s="1"/>
  <c r="AF8" i="19"/>
  <c r="AG7" i="19"/>
  <c r="AF1" i="19"/>
  <c r="I12" i="7"/>
  <c r="H11" i="7" s="1"/>
  <c r="I88" i="7" l="1"/>
  <c r="AH7" i="19"/>
  <c r="AG8" i="19"/>
  <c r="I13" i="7"/>
  <c r="I11" i="7" s="1"/>
  <c r="I32" i="7"/>
  <c r="H33" i="7" s="1"/>
  <c r="I24" i="7"/>
  <c r="F11" i="7" l="1"/>
  <c r="H89" i="7"/>
  <c r="AI7" i="19"/>
  <c r="AH8" i="19"/>
  <c r="I89" i="7" l="1"/>
  <c r="AI8" i="19"/>
  <c r="AJ7" i="19"/>
  <c r="O11" i="7"/>
  <c r="I25" i="7"/>
  <c r="H90" i="7" l="1"/>
  <c r="AJ8" i="19"/>
  <c r="AK7" i="19"/>
  <c r="H30" i="7"/>
  <c r="I110" i="7"/>
  <c r="I90" i="7" l="1"/>
  <c r="AK8" i="19"/>
  <c r="AL7" i="19"/>
  <c r="I114" i="7"/>
  <c r="I113" i="7"/>
  <c r="I112" i="7"/>
  <c r="I111" i="7"/>
  <c r="I18" i="7"/>
  <c r="H91" i="7" l="1"/>
  <c r="AL8" i="19"/>
  <c r="AM7" i="19"/>
  <c r="I109" i="7"/>
  <c r="F109" i="7" s="1"/>
  <c r="H35" i="7"/>
  <c r="I35" i="7"/>
  <c r="I91" i="7" l="1"/>
  <c r="I83" i="7" s="1"/>
  <c r="H83" i="7"/>
  <c r="H42" i="7" s="1"/>
  <c r="AM8" i="19"/>
  <c r="AN7" i="19"/>
  <c r="AM1" i="19"/>
  <c r="F35" i="7"/>
  <c r="I26" i="7"/>
  <c r="F83" i="7" l="1"/>
  <c r="AN8" i="19"/>
  <c r="AO7" i="19"/>
  <c r="I33" i="7"/>
  <c r="H34" i="7" s="1"/>
  <c r="AP7" i="19" l="1"/>
  <c r="AO8" i="19"/>
  <c r="I34" i="7"/>
  <c r="H23" i="7"/>
  <c r="H10" i="7" s="1"/>
  <c r="H8" i="7" s="1"/>
  <c r="AQ7" i="19" l="1"/>
  <c r="AP8" i="19"/>
  <c r="AQ8" i="19" l="1"/>
  <c r="AR7" i="19"/>
  <c r="AR8" i="19" l="1"/>
  <c r="AS7" i="19"/>
  <c r="AS8" i="19" l="1"/>
  <c r="AT7" i="19"/>
  <c r="AT8" i="19" l="1"/>
  <c r="AT1" i="19"/>
  <c r="AU7" i="19"/>
  <c r="AU8" i="19" l="1"/>
  <c r="AV7" i="19"/>
  <c r="AV8" i="19" l="1"/>
  <c r="AW7" i="19"/>
  <c r="I29" i="7"/>
  <c r="AX7" i="19" l="1"/>
  <c r="AW8" i="19"/>
  <c r="BG8" i="7"/>
  <c r="BH8" i="7"/>
  <c r="BI8" i="7"/>
  <c r="BJ8" i="7"/>
  <c r="BK8" i="7"/>
  <c r="BL8" i="7"/>
  <c r="BM8" i="7"/>
  <c r="BN8" i="7"/>
  <c r="BH1" i="7"/>
  <c r="AY7" i="19" l="1"/>
  <c r="AX8" i="19"/>
  <c r="AY8" i="19" l="1"/>
  <c r="AZ7" i="19"/>
  <c r="I30" i="7"/>
  <c r="I23" i="7" s="1"/>
  <c r="F23" i="7" l="1"/>
  <c r="AZ8" i="19"/>
  <c r="BA7" i="19"/>
  <c r="BA1" i="19" l="1"/>
  <c r="BA8" i="19"/>
  <c r="BB7" i="19"/>
  <c r="BB8" i="19" l="1"/>
  <c r="BC7" i="19"/>
  <c r="BC8" i="19" l="1"/>
  <c r="BD7" i="19"/>
  <c r="BD8" i="19" l="1"/>
  <c r="BE7" i="19"/>
  <c r="BF7" i="19" l="1"/>
  <c r="BE8" i="19"/>
  <c r="BG7" i="19" l="1"/>
  <c r="BF8" i="19"/>
  <c r="BG8" i="19" l="1"/>
  <c r="BH7" i="19"/>
  <c r="BH1" i="19" l="1"/>
  <c r="BH8" i="19"/>
  <c r="BI7" i="19"/>
  <c r="BI8" i="19" l="1"/>
  <c r="BJ7" i="19"/>
  <c r="BJ8" i="19" l="1"/>
  <c r="BK7" i="19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BA1" i="7"/>
  <c r="AT1" i="7"/>
  <c r="AM1" i="7"/>
  <c r="AF1" i="7"/>
  <c r="Y1" i="7"/>
  <c r="R1" i="7"/>
  <c r="BK8" i="19" l="1"/>
  <c r="BL7" i="19"/>
  <c r="O8" i="7"/>
  <c r="BL8" i="19" l="1"/>
  <c r="BM7" i="19"/>
  <c r="BN7" i="19" l="1"/>
  <c r="BN8" i="19" s="1"/>
  <c r="BM8" i="19"/>
  <c r="I22" i="19" l="1"/>
  <c r="I21" i="19"/>
  <c r="I19" i="19" l="1"/>
  <c r="F19" i="19" s="1"/>
  <c r="I82" i="7"/>
  <c r="I74" i="7" l="1"/>
  <c r="I13" i="19"/>
  <c r="I11" i="19" s="1"/>
  <c r="H11" i="19"/>
  <c r="F74" i="7" l="1"/>
  <c r="I42" i="7"/>
  <c r="I10" i="7" s="1"/>
  <c r="F11" i="19"/>
  <c r="F10" i="19"/>
  <c r="I8" i="7" l="1"/>
  <c r="F10" i="7"/>
  <c r="F42" i="7"/>
  <c r="F8" i="7"/>
</calcChain>
</file>

<file path=xl/comments1.xml><?xml version="1.0" encoding="utf-8"?>
<comments xmlns="http://schemas.openxmlformats.org/spreadsheetml/2006/main">
  <authors>
    <author>Huynh Van Thao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Huynh Van Thao:</t>
        </r>
        <r>
          <rPr>
            <sz val="9"/>
            <color indexed="81"/>
            <rFont val="Tahoma"/>
            <family val="2"/>
          </rPr>
          <t xml:space="preserve">
Doing: đang thực hiện.
Need: cần thực hiện.
None: chưa thực hiện
Wait: đợi hàng khác
</t>
        </r>
      </text>
    </comment>
  </commentList>
</comments>
</file>

<file path=xl/comments2.xml><?xml version="1.0" encoding="utf-8"?>
<comments xmlns="http://schemas.openxmlformats.org/spreadsheetml/2006/main">
  <authors>
    <author>Huynh Van Thao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Huynh Van Thao:</t>
        </r>
        <r>
          <rPr>
            <sz val="9"/>
            <color indexed="81"/>
            <rFont val="Tahoma"/>
            <family val="2"/>
          </rPr>
          <t xml:space="preserve">
Doing: đang thực hiện.
Need: cần thực hiện.
None: chưa thực hiện
Wait: đợi hàng khác
</t>
        </r>
      </text>
    </comment>
  </commentList>
</comments>
</file>

<file path=xl/sharedStrings.xml><?xml version="1.0" encoding="utf-8"?>
<sst xmlns="http://schemas.openxmlformats.org/spreadsheetml/2006/main" count="920" uniqueCount="194">
  <si>
    <t>Ghi chú</t>
  </si>
  <si>
    <t>STT</t>
  </si>
  <si>
    <t>Hạng mục</t>
  </si>
  <si>
    <t>Công việc</t>
  </si>
  <si>
    <t>Giai đoạn thực hiện</t>
  </si>
  <si>
    <t>Điều kiện thi công (Hàng Hóa)</t>
  </si>
  <si>
    <t>Thời lượng 
thi công</t>
  </si>
  <si>
    <t>Số lượng nhân sự</t>
  </si>
  <si>
    <t>Bắt đầu</t>
  </si>
  <si>
    <t>Kết thúc</t>
  </si>
  <si>
    <t>Nơi thi công 
(Xưởng / Site)</t>
  </si>
  <si>
    <t>Nhân sự</t>
  </si>
  <si>
    <t>Chủ trì</t>
  </si>
  <si>
    <t>Hỗ trợ</t>
  </si>
  <si>
    <t>Status</t>
  </si>
  <si>
    <t>Phần trăm hoàn thành thực tế</t>
  </si>
  <si>
    <t>Hệ số</t>
  </si>
  <si>
    <t>PHẦN TRĂM TIẾN ĐỘ HOÀN THÀNH</t>
  </si>
  <si>
    <t>I</t>
  </si>
  <si>
    <t>Gia công Máng, rail</t>
  </si>
  <si>
    <t>Cắt máng, rail</t>
  </si>
  <si>
    <t>Cố định máng, rail</t>
  </si>
  <si>
    <t>Gia công và lắp đăt Busbar</t>
  </si>
  <si>
    <t>Cẳt, đột busbar PE của tủ</t>
  </si>
  <si>
    <t>Lắp thiết bị phụ</t>
  </si>
  <si>
    <t>Đèn tủ, Công tắc hành trình</t>
  </si>
  <si>
    <t>Gắn Quạt, Fillter, TS</t>
  </si>
  <si>
    <t>Terminal,  Jump, chặn. Cover, vách ngăn Phoenix</t>
  </si>
  <si>
    <t>Terminal,  Jump, chặn. Cover, vách ngăn hanyoung</t>
  </si>
  <si>
    <t>Gắn số/ tên Terminal Phoenix</t>
  </si>
  <si>
    <t>MCB</t>
  </si>
  <si>
    <t>Biến tần</t>
  </si>
  <si>
    <t>Đấu nối</t>
  </si>
  <si>
    <t>Đấu nối phần điều khiển tủ Incoming</t>
  </si>
  <si>
    <t>Đấu nối phần Đèn, Quạt, TS tủ outgoing</t>
  </si>
  <si>
    <t>Hoàn thiện tủ</t>
  </si>
  <si>
    <t>Bó cáp &amp; sắp xếp gọn gàn các dây trong tủ</t>
  </si>
  <si>
    <t>Cắt nắp máng &amp; đánh dấu máng</t>
  </si>
  <si>
    <t>Siết ôc, sơn dặm &amp; vệ sinh tủ</t>
  </si>
  <si>
    <t>Xưởng</t>
  </si>
  <si>
    <t>FAT nội bộ/ FAT với khách hàng</t>
  </si>
  <si>
    <t xml:space="preserve"> Visual check list</t>
  </si>
  <si>
    <t>HW+WS</t>
  </si>
  <si>
    <t xml:space="preserve"> List of Material</t>
  </si>
  <si>
    <t xml:space="preserve"> Insulation Test: Kiểm tra nguội, Kiểm tra cách điện, Đóng điện đúng thứ tự từ nguồn đến tải.</t>
  </si>
  <si>
    <t xml:space="preserve"> IO &amp; Manual Test</t>
  </si>
  <si>
    <t>Giao Hàng</t>
  </si>
  <si>
    <t>Biên bản hàng hóa</t>
  </si>
  <si>
    <t>Tài liệu thiết bị đính kèm</t>
  </si>
  <si>
    <t>Lập Packing list</t>
  </si>
  <si>
    <t>Đưa phương án lựa chọn xe phù hợp</t>
  </si>
  <si>
    <t xml:space="preserve">Đóng gói &amp; chuyển tủ </t>
  </si>
  <si>
    <t>OK</t>
  </si>
  <si>
    <t>NOT OK</t>
  </si>
  <si>
    <t>In tagname</t>
  </si>
  <si>
    <t>Nghĩa</t>
  </si>
  <si>
    <t>Trung</t>
  </si>
  <si>
    <t>Đức</t>
  </si>
  <si>
    <t>Quỳnh</t>
  </si>
  <si>
    <t>Giang</t>
  </si>
  <si>
    <t>Hiếu</t>
  </si>
  <si>
    <t>MCT</t>
  </si>
  <si>
    <t xml:space="preserve">Lắp đặt SP </t>
  </si>
  <si>
    <t>Bấm dây PN - nhãn dây- cắm dây</t>
  </si>
  <si>
    <t>Thắng</t>
  </si>
  <si>
    <t>Thọ</t>
  </si>
  <si>
    <t>ZCT</t>
  </si>
  <si>
    <t>II</t>
  </si>
  <si>
    <t>Lắp đặt Thiết bị chính</t>
  </si>
  <si>
    <t>Tuấn</t>
  </si>
  <si>
    <t>Đấu nối phần động lực tủ Incoming</t>
  </si>
  <si>
    <t>Link nguồn 220VAC cho các tủ, PE cửa</t>
  </si>
  <si>
    <t>In và dán Tagname tủ, Logo, thiết bị trên mặt tủ</t>
  </si>
  <si>
    <t>Gắn máy biến áp, Cầu chì chống sắt</t>
  </si>
  <si>
    <t>Cầu chì đơn, Relay, Đèn báo pha, PAC, ERL, Chống sắt</t>
  </si>
  <si>
    <t>Hiếu, chị Yến,Thọ</t>
  </si>
  <si>
    <t>Tuấn, Thắng</t>
  </si>
  <si>
    <t>Giang, Sanh, Nghĩa</t>
  </si>
  <si>
    <t>Soạn thiết bị, Tem BH, Nhãn Tên thiết bị</t>
  </si>
  <si>
    <t>PLC</t>
  </si>
  <si>
    <t>ET, Base, Module IO, Scalance, PS, SO</t>
  </si>
  <si>
    <t>Domino</t>
  </si>
  <si>
    <t>Hiếu, Thọ</t>
  </si>
  <si>
    <t>Sanh</t>
  </si>
  <si>
    <t>Lắp đặt SP PE, dời mouting</t>
  </si>
  <si>
    <t>SV</t>
  </si>
  <si>
    <t>Trung, Nghĩa</t>
  </si>
  <si>
    <t>Lắp đặt SP đai cáp tủ Incoming</t>
  </si>
  <si>
    <t>Cẳt, uốn busbar tủ Incoming Khò co nhiệt cho Incoming</t>
  </si>
  <si>
    <t>Lắp đặt SP+ sứ đỡ 295 Busbar tủ Incoming</t>
  </si>
  <si>
    <t>Lắp busbar + Sứ đỡ SM tủ incoming</t>
  </si>
  <si>
    <t>MCCB incoming +Shunt trip</t>
  </si>
  <si>
    <t>MCCB outgoing</t>
  </si>
  <si>
    <t>Đấu nối phần đầu vào ra MCCB</t>
  </si>
  <si>
    <t>Thắng, Nghĩa</t>
  </si>
  <si>
    <t>C1</t>
  </si>
  <si>
    <t>C5</t>
  </si>
  <si>
    <t>C6</t>
  </si>
  <si>
    <t>C4</t>
  </si>
  <si>
    <t>C10</t>
  </si>
  <si>
    <t>C7</t>
  </si>
  <si>
    <t>LZ7.1</t>
  </si>
  <si>
    <t>C12</t>
  </si>
  <si>
    <t>Giang, Hiếu, Tuấn</t>
  </si>
  <si>
    <t>Ra dây, bấm cosse, lồng tagname</t>
  </si>
  <si>
    <t>MCC</t>
  </si>
  <si>
    <t>Hiếu, Tuấn, Sanh</t>
  </si>
  <si>
    <t>Đấu nối phần Động lực Biến tần</t>
  </si>
  <si>
    <t>Đấu nối Cấp nguồn tải</t>
  </si>
  <si>
    <t>Trung, Hiếu</t>
  </si>
  <si>
    <t>Đông</t>
  </si>
  <si>
    <t>Hiếu,Trung</t>
  </si>
  <si>
    <t>PLC-MECH 1</t>
  </si>
  <si>
    <t>PLC-MECH 2</t>
  </si>
  <si>
    <t>PLC-MECH 3</t>
  </si>
  <si>
    <t>PLC-MECH 4</t>
  </si>
  <si>
    <t>Terminal &amp; Relay</t>
  </si>
  <si>
    <t>PLC-MECH 6</t>
  </si>
  <si>
    <t>Tín hiệu module IO</t>
  </si>
  <si>
    <t>PLC-MECH 7</t>
  </si>
  <si>
    <t>Nghĩa, Thọ</t>
  </si>
  <si>
    <t>Lắp đặt SP ZCT, MCT</t>
  </si>
  <si>
    <t>Giang, Sanh, Tuấn</t>
  </si>
  <si>
    <t>C2</t>
  </si>
  <si>
    <t>LZ3</t>
  </si>
  <si>
    <t>C8</t>
  </si>
  <si>
    <t>LZ4</t>
  </si>
  <si>
    <t>C3</t>
  </si>
  <si>
    <t>LZ5</t>
  </si>
  <si>
    <t>C9</t>
  </si>
  <si>
    <t>LZ7.2</t>
  </si>
  <si>
    <t>PLC-MECH 5</t>
  </si>
  <si>
    <t>PLC-MECH 7.2</t>
  </si>
  <si>
    <t>Nghĩa, Trung</t>
  </si>
  <si>
    <t>Giang, Tuấn</t>
  </si>
  <si>
    <t>Danh, Sơn</t>
  </si>
  <si>
    <t>Hoàng</t>
  </si>
  <si>
    <t>Giang, Việt</t>
  </si>
  <si>
    <t>Nguồn cấp tủ PLC</t>
  </si>
  <si>
    <t>Giang, Sanh, Thắng</t>
  </si>
  <si>
    <t>Nguồn cấp PLC</t>
  </si>
  <si>
    <r>
      <t xml:space="preserve">Đấu nối phần đầu </t>
    </r>
    <r>
      <rPr>
        <b/>
        <sz val="12"/>
        <color theme="1"/>
        <rFont val="Arial"/>
        <family val="2"/>
      </rPr>
      <t>vào-ra</t>
    </r>
    <r>
      <rPr>
        <sz val="12"/>
        <color theme="1"/>
        <rFont val="Arial"/>
        <family val="2"/>
      </rPr>
      <t xml:space="preserve"> MCCB</t>
    </r>
  </si>
  <si>
    <t>Việt</t>
  </si>
  <si>
    <t>Quỳnh, Đức</t>
  </si>
  <si>
    <t>Lập Packing list, lựa chọn xe phù hợp</t>
  </si>
  <si>
    <t>Đóng gói</t>
  </si>
  <si>
    <t>Bốc hàng lên xe</t>
  </si>
  <si>
    <t>PO No.:</t>
  </si>
  <si>
    <t xml:space="preserve">Project Co.: </t>
  </si>
  <si>
    <t>Date:</t>
  </si>
  <si>
    <t>Doc No.:</t>
  </si>
  <si>
    <r>
      <rPr>
        <b/>
        <sz val="24"/>
        <color theme="1"/>
        <rFont val="Arial"/>
        <family val="2"/>
      </rPr>
      <t>KẾ HOẠCH THI CÔNG</t>
    </r>
    <r>
      <rPr>
        <b/>
        <sz val="20"/>
        <color theme="1"/>
        <rFont val="Arial"/>
        <family val="2"/>
      </rPr>
      <t xml:space="preserve">
 Project Name: CVN HÀ NAM GD2</t>
    </r>
  </si>
  <si>
    <t>CÔNG TY TNHH KỸ THUẬT CÔNG NGHỆ ĐIỆN TỰ ĐỘNG BIỂN ĐÔNG</t>
  </si>
  <si>
    <t>Tel: (+84)8.35123552  Fax: (+84)8.35123592</t>
  </si>
  <si>
    <t>Webisite: ww.biendongco.vn   www.estec.vn</t>
  </si>
  <si>
    <t>info@biendongco.vn</t>
  </si>
  <si>
    <t>Nội dung chi tiết công việc</t>
  </si>
  <si>
    <t>Thời gian</t>
  </si>
  <si>
    <t>Rủi ro</t>
  </si>
  <si>
    <t>Biện pháp kiểm soát rủi ro</t>
  </si>
  <si>
    <t>Kết quả</t>
  </si>
  <si>
    <t>Bắt đầu thi công</t>
  </si>
  <si>
    <t>Hoàn thành</t>
  </si>
  <si>
    <t>Thi công</t>
  </si>
  <si>
    <t>Cán bộ Giám sát an toàn: ……………………………………….</t>
  </si>
  <si>
    <t xml:space="preserve">        </t>
  </si>
  <si>
    <t xml:space="preserve">      NGƯỜI LẬP</t>
  </si>
  <si>
    <t>ĐN, Ngày ……. tháng …… năm …</t>
  </si>
  <si>
    <t>KẾ HOẠCH - THEO DÕI SẢN XUẤT</t>
  </si>
  <si>
    <t>Representation office: 87 To Hieu Str., Nghia Do Ward, Cau Giay District, HaNoi City, Vietnam</t>
  </si>
  <si>
    <t>DN Factory: Block A14, Road No. 7, Da Nang Hi-tech Park, Hoa Lien, Hoa Vang, Da Nang City, Vietnam</t>
  </si>
  <si>
    <t>Head Quarter: 61 Le Duc Tho Str., Ward 7, Go Vap Dist., HCMC Vietnam</t>
  </si>
  <si>
    <t>Cán bộ kiểm tra chất lượng: …………………………………….</t>
  </si>
  <si>
    <t>Chuẩn bị trước thi công</t>
  </si>
  <si>
    <t>Lắp đặt và đấu nối</t>
  </si>
  <si>
    <t>FAT</t>
  </si>
  <si>
    <t>Đóng gói-Xuất xưởng</t>
  </si>
  <si>
    <t>Hoàn thiện</t>
  </si>
  <si>
    <t>DỰ ÁN: ES192-A2405-1 SUN- CVN HÀ NAM GD2</t>
  </si>
  <si>
    <t>QA/QC</t>
  </si>
  <si>
    <t xml:space="preserve"> ATLĐ</t>
  </si>
  <si>
    <t>Giao Hàng- xuất xưởng</t>
  </si>
  <si>
    <t>2.1</t>
  </si>
  <si>
    <t>2.6</t>
  </si>
  <si>
    <t>2.5</t>
  </si>
  <si>
    <t>2.4</t>
  </si>
  <si>
    <t>2.3</t>
  </si>
  <si>
    <t>2.2</t>
  </si>
  <si>
    <t>Thực hiện giao hàng đợt 1</t>
  </si>
  <si>
    <t>Thực hiện giao hàng đợt 2</t>
  </si>
  <si>
    <t xml:space="preserve"> Đợt 1</t>
  </si>
  <si>
    <t>ok</t>
  </si>
  <si>
    <t>Trạng thái</t>
  </si>
  <si>
    <t xml:space="preserve">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</si>
</sst>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d\-mmm\-yy;@"/>
    <numFmt numFmtId="166" formatCode="[$-1010409]d\ mmm\ 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b/>
      <sz val="2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8" fillId="0" borderId="0"/>
    <xf numFmtId="164" fontId="19" fillId="0" borderId="0" applyFont="0" applyFill="0" applyBorder="0" applyAlignment="0" applyProtection="0"/>
    <xf numFmtId="0" fontId="20" fillId="0" borderId="0">
      <alignment vertical="center"/>
    </xf>
  </cellStyleXfs>
  <cellXfs count="147">
    <xf numFmtId="0" fontId="0" fillId="0" borderId="0" xfId="0"/>
    <xf numFmtId="0" fontId="2" fillId="0" borderId="0" xfId="0" applyFont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/>
    <xf numFmtId="0" fontId="5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7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center"/>
    </xf>
    <xf numFmtId="1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/>
    <xf numFmtId="1" fontId="4" fillId="6" borderId="1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/>
    <xf numFmtId="165" fontId="5" fillId="0" borderId="1" xfId="0" applyNumberFormat="1" applyFont="1" applyBorder="1"/>
    <xf numFmtId="0" fontId="11" fillId="4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10" fontId="5" fillId="6" borderId="1" xfId="0" applyNumberFormat="1" applyFont="1" applyFill="1" applyBorder="1" applyAlignment="1">
      <alignment horizontal="center" vertical="center"/>
    </xf>
    <xf numFmtId="0" fontId="2" fillId="6" borderId="0" xfId="0" applyFont="1" applyFill="1"/>
    <xf numFmtId="166" fontId="11" fillId="4" borderId="1" xfId="0" applyNumberFormat="1" applyFont="1" applyFill="1" applyBorder="1" applyAlignment="1">
      <alignment vertical="center"/>
    </xf>
    <xf numFmtId="1" fontId="11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0" fontId="15" fillId="4" borderId="0" xfId="0" applyFont="1" applyFill="1"/>
    <xf numFmtId="0" fontId="7" fillId="4" borderId="1" xfId="1" applyFont="1" applyFill="1" applyBorder="1" applyAlignment="1">
      <alignment horizontal="left" vertical="center" wrapText="1"/>
    </xf>
    <xf numFmtId="0" fontId="11" fillId="4" borderId="1" xfId="0" applyFont="1" applyFill="1" applyBorder="1"/>
    <xf numFmtId="16" fontId="16" fillId="0" borderId="0" xfId="0" applyNumberFormat="1" applyFont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 wrapText="1"/>
    </xf>
    <xf numFmtId="16" fontId="5" fillId="6" borderId="1" xfId="0" applyNumberFormat="1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6" fontId="11" fillId="4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 wrapText="1"/>
    </xf>
    <xf numFmtId="9" fontId="6" fillId="7" borderId="1" xfId="0" applyNumberFormat="1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Continuous" vertical="center"/>
    </xf>
    <xf numFmtId="0" fontId="17" fillId="7" borderId="3" xfId="0" applyFont="1" applyFill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Continuous" vertical="center" wrapText="1"/>
    </xf>
    <xf numFmtId="0" fontId="12" fillId="0" borderId="6" xfId="0" applyFont="1" applyBorder="1" applyAlignment="1">
      <alignment horizontal="centerContinuous" vertical="center" wrapText="1"/>
    </xf>
    <xf numFmtId="3" fontId="2" fillId="0" borderId="0" xfId="0" applyNumberFormat="1" applyFont="1" applyAlignment="1">
      <alignment horizontal="center" vertical="center" wrapText="1"/>
    </xf>
    <xf numFmtId="3" fontId="12" fillId="0" borderId="5" xfId="0" applyNumberFormat="1" applyFont="1" applyBorder="1" applyAlignment="1">
      <alignment horizontal="centerContinuous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Continuous" vertical="center" wrapText="1"/>
    </xf>
    <xf numFmtId="0" fontId="12" fillId="0" borderId="0" xfId="0" applyFont="1" applyBorder="1" applyAlignment="1">
      <alignment horizontal="centerContinuous" vertical="center" wrapText="1"/>
    </xf>
    <xf numFmtId="3" fontId="12" fillId="0" borderId="0" xfId="0" applyNumberFormat="1" applyFont="1" applyBorder="1" applyAlignment="1">
      <alignment horizontal="centerContinuous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66" fontId="6" fillId="3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16" fontId="6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Continuous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5" fillId="0" borderId="0" xfId="0" applyFont="1"/>
    <xf numFmtId="0" fontId="2" fillId="0" borderId="11" xfId="0" applyFont="1" applyBorder="1"/>
    <xf numFmtId="0" fontId="15" fillId="0" borderId="1" xfId="0" applyFont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16" fontId="7" fillId="7" borderId="1" xfId="0" applyNumberFormat="1" applyFont="1" applyFill="1" applyBorder="1" applyAlignment="1">
      <alignment horizontal="center" vertical="center" wrapText="1"/>
    </xf>
    <xf numFmtId="16" fontId="25" fillId="0" borderId="1" xfId="0" applyNumberFormat="1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8">
    <cellStyle name="Comma 2" xfId="6"/>
    <cellStyle name="Normal" xfId="0" builtinId="0"/>
    <cellStyle name="Normal 2" xfId="3"/>
    <cellStyle name="Normal 2 2" xfId="4"/>
    <cellStyle name="Normal 3" xfId="2"/>
    <cellStyle name="Normal 4" xfId="5"/>
    <cellStyle name="Normal 4 2" xfId="1"/>
    <cellStyle name="Normal 4 6" xfId="7"/>
  </cellStyles>
  <dxfs count="49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  <color rgb="FFE85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3</xdr:row>
      <xdr:rowOff>60960</xdr:rowOff>
    </xdr:from>
    <xdr:to>
      <xdr:col>2</xdr:col>
      <xdr:colOff>1021080</xdr:colOff>
      <xdr:row>6</xdr:row>
      <xdr:rowOff>99834</xdr:rowOff>
    </xdr:to>
    <xdr:pic>
      <xdr:nvPicPr>
        <xdr:cNvPr id="5" name="Picture 1" descr="Description: Description: Description: Logo ESTEC Transparenc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586740"/>
          <a:ext cx="1851660" cy="564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90054</xdr:rowOff>
    </xdr:from>
    <xdr:to>
      <xdr:col>2</xdr:col>
      <xdr:colOff>672178</xdr:colOff>
      <xdr:row>0</xdr:row>
      <xdr:rowOff>971703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367A4BC-6B10-40C4-8C93-A6EA1946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54"/>
          <a:ext cx="2566292" cy="8816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119742</xdr:colOff>
      <xdr:row>0</xdr:row>
      <xdr:rowOff>76200</xdr:rowOff>
    </xdr:from>
    <xdr:to>
      <xdr:col>2</xdr:col>
      <xdr:colOff>119743</xdr:colOff>
      <xdr:row>0</xdr:row>
      <xdr:rowOff>898167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367A4BC-6B10-40C4-8C93-A6EA1946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2" y="76200"/>
          <a:ext cx="2318658" cy="8219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.%20SALES/DOCUMENTS/10.Catalogues/Siemens/PCS7/ProTime_PCS7_V9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orary%20Internet%20Files/Content.IE5/RZMWUA9X/PROJECTS/WINTEMP/WINDOWS/BILAL2.XL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Budget"/>
      <sheetName val="Layout"/>
      <sheetName val="IPC_Configurator"/>
      <sheetName val="ES_OS"/>
      <sheetName val="Bus"/>
      <sheetName val="SFC"/>
      <sheetName val="SW_Calc"/>
      <sheetName val="AS"/>
      <sheetName val="Profinet"/>
      <sheetName val="AS_Bundles"/>
      <sheetName val="Red_410"/>
      <sheetName val="Single_400"/>
      <sheetName val="Red_400"/>
      <sheetName val="Single_410"/>
      <sheetName val="Sprache"/>
      <sheetName val="Cabinets"/>
      <sheetName val="Power"/>
      <sheetName val="Training"/>
      <sheetName val="Services"/>
      <sheetName val="Catalog_AddOns"/>
      <sheetName val="Transfer"/>
      <sheetName val="My_ProTime"/>
      <sheetName val="BOM"/>
      <sheetName val="Datamapper"/>
      <sheetName val="Total"/>
      <sheetName val="Notes"/>
      <sheetName val="T1"/>
    </sheetNames>
    <sheetDataSet>
      <sheetData sheetId="0">
        <row r="13">
          <cell r="E1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L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6"/>
  <sheetViews>
    <sheetView view="pageBreakPreview" topLeftCell="A7" zoomScale="115" zoomScaleNormal="100" zoomScaleSheetLayoutView="115" workbookViewId="0">
      <selection activeCell="E28" sqref="E28"/>
    </sheetView>
  </sheetViews>
  <sheetFormatPr defaultRowHeight="13.8"/>
  <cols>
    <col min="1" max="1" width="8.88671875" style="1"/>
    <col min="2" max="2" width="10" style="1" customWidth="1"/>
    <col min="3" max="3" width="36.21875" style="1" customWidth="1"/>
    <col min="4" max="6" width="17" style="1" customWidth="1"/>
    <col min="7" max="7" width="27" style="1" customWidth="1"/>
    <col min="8" max="11" width="17" style="1" customWidth="1"/>
    <col min="12" max="16384" width="8.88671875" style="1"/>
  </cols>
  <sheetData>
    <row r="4" spans="2:11">
      <c r="D4" s="115" t="s">
        <v>152</v>
      </c>
    </row>
    <row r="5" spans="2:11">
      <c r="D5" s="1" t="s">
        <v>171</v>
      </c>
    </row>
    <row r="6" spans="2:11">
      <c r="D6" s="1" t="s">
        <v>170</v>
      </c>
    </row>
    <row r="7" spans="2:11">
      <c r="D7" s="1" t="s">
        <v>169</v>
      </c>
    </row>
    <row r="8" spans="2:11">
      <c r="D8" s="1" t="s">
        <v>153</v>
      </c>
    </row>
    <row r="9" spans="2:11">
      <c r="D9" s="1" t="s">
        <v>154</v>
      </c>
      <c r="G9" s="1" t="s">
        <v>155</v>
      </c>
    </row>
    <row r="11" spans="2:11" ht="14.4" thickBot="1">
      <c r="B11" s="116"/>
      <c r="C11" s="116"/>
      <c r="D11" s="116"/>
      <c r="E11" s="116"/>
      <c r="F11" s="116"/>
      <c r="G11" s="116"/>
      <c r="H11" s="116"/>
      <c r="I11" s="116"/>
      <c r="J11" s="116"/>
      <c r="K11" s="116"/>
    </row>
    <row r="12" spans="2:11" ht="18" thickTop="1">
      <c r="B12" s="130" t="s">
        <v>168</v>
      </c>
      <c r="C12" s="130"/>
      <c r="D12" s="130"/>
      <c r="E12" s="130"/>
      <c r="F12" s="130"/>
      <c r="G12" s="130"/>
      <c r="H12" s="130"/>
      <c r="I12" s="130"/>
      <c r="J12" s="130"/>
      <c r="K12" s="130"/>
    </row>
    <row r="14" spans="2:11">
      <c r="D14" s="132" t="s">
        <v>178</v>
      </c>
      <c r="E14" s="132"/>
      <c r="F14" s="132"/>
      <c r="G14" s="132"/>
      <c r="H14" s="132"/>
    </row>
    <row r="16" spans="2:11" ht="15.6">
      <c r="B16" s="128" t="s">
        <v>1</v>
      </c>
      <c r="C16" s="128" t="s">
        <v>156</v>
      </c>
      <c r="D16" s="133" t="s">
        <v>157</v>
      </c>
      <c r="E16" s="134"/>
      <c r="F16" s="128" t="s">
        <v>158</v>
      </c>
      <c r="G16" s="135" t="s">
        <v>159</v>
      </c>
      <c r="H16" s="131" t="s">
        <v>160</v>
      </c>
      <c r="I16" s="131"/>
      <c r="J16" s="131"/>
      <c r="K16" s="128" t="s">
        <v>0</v>
      </c>
    </row>
    <row r="17" spans="2:13" ht="15.6">
      <c r="B17" s="129"/>
      <c r="C17" s="129"/>
      <c r="D17" s="118" t="s">
        <v>161</v>
      </c>
      <c r="E17" s="118" t="s">
        <v>162</v>
      </c>
      <c r="F17" s="129"/>
      <c r="G17" s="136"/>
      <c r="H17" s="118" t="s">
        <v>163</v>
      </c>
      <c r="I17" s="118" t="s">
        <v>180</v>
      </c>
      <c r="J17" s="118" t="s">
        <v>179</v>
      </c>
      <c r="K17" s="129"/>
    </row>
    <row r="18" spans="2:13" s="115" customFormat="1">
      <c r="B18" s="120" t="s">
        <v>18</v>
      </c>
      <c r="C18" s="119" t="s">
        <v>188</v>
      </c>
      <c r="D18" s="126">
        <v>45721</v>
      </c>
      <c r="E18" s="126">
        <v>45739</v>
      </c>
      <c r="F18" s="117"/>
      <c r="G18" s="117"/>
      <c r="H18" s="117"/>
      <c r="I18" s="117"/>
      <c r="J18" s="117"/>
      <c r="K18" s="119"/>
    </row>
    <row r="19" spans="2:13">
      <c r="B19" s="113">
        <v>1</v>
      </c>
      <c r="C19" s="114" t="s">
        <v>173</v>
      </c>
      <c r="D19" s="126">
        <v>45721</v>
      </c>
      <c r="E19" s="126">
        <v>45723</v>
      </c>
      <c r="F19" s="114"/>
      <c r="G19" s="114"/>
      <c r="H19" s="114"/>
      <c r="I19" s="114"/>
      <c r="J19" s="114"/>
      <c r="K19" s="114"/>
    </row>
    <row r="20" spans="2:13">
      <c r="B20" s="113">
        <v>2</v>
      </c>
      <c r="C20" s="114" t="s">
        <v>174</v>
      </c>
      <c r="D20" s="126">
        <v>45724</v>
      </c>
      <c r="E20" s="126">
        <v>45735</v>
      </c>
      <c r="F20" s="114"/>
      <c r="G20" s="114"/>
      <c r="H20" s="114"/>
      <c r="I20" s="114"/>
      <c r="J20" s="114"/>
      <c r="K20" s="114"/>
    </row>
    <row r="21" spans="2:13">
      <c r="B21" s="113">
        <v>3</v>
      </c>
      <c r="C21" s="114" t="s">
        <v>177</v>
      </c>
      <c r="D21" s="126">
        <v>45728</v>
      </c>
      <c r="E21" s="126">
        <v>45738</v>
      </c>
      <c r="F21" s="114"/>
      <c r="G21" s="114"/>
      <c r="H21" s="114"/>
      <c r="I21" s="114"/>
      <c r="J21" s="114"/>
      <c r="K21" s="114"/>
    </row>
    <row r="22" spans="2:13">
      <c r="B22" s="113">
        <v>4</v>
      </c>
      <c r="C22" s="114" t="s">
        <v>175</v>
      </c>
      <c r="D22" s="126">
        <v>45736</v>
      </c>
      <c r="E22" s="126">
        <v>45738</v>
      </c>
      <c r="F22" s="114"/>
      <c r="G22" s="114"/>
      <c r="H22" s="114"/>
      <c r="I22" s="114"/>
      <c r="J22" s="114"/>
      <c r="K22" s="114"/>
    </row>
    <row r="23" spans="2:13">
      <c r="B23" s="113">
        <v>5</v>
      </c>
      <c r="C23" s="114" t="s">
        <v>176</v>
      </c>
      <c r="D23" s="126">
        <v>45739</v>
      </c>
      <c r="E23" s="126">
        <v>45739</v>
      </c>
      <c r="F23" s="114"/>
      <c r="G23" s="114"/>
      <c r="H23" s="114"/>
      <c r="I23" s="114"/>
      <c r="J23" s="114"/>
      <c r="K23" s="114"/>
    </row>
    <row r="24" spans="2:13">
      <c r="B24" s="120" t="s">
        <v>67</v>
      </c>
      <c r="C24" s="119" t="s">
        <v>189</v>
      </c>
      <c r="D24" s="126">
        <v>45728</v>
      </c>
      <c r="E24" s="126">
        <v>45747</v>
      </c>
      <c r="F24" s="114"/>
      <c r="G24" s="114"/>
      <c r="H24" s="114"/>
      <c r="I24" s="114"/>
      <c r="J24" s="114"/>
      <c r="K24" s="114"/>
    </row>
    <row r="25" spans="2:13">
      <c r="B25" s="113">
        <v>1</v>
      </c>
      <c r="C25" s="114" t="s">
        <v>173</v>
      </c>
      <c r="D25" s="126">
        <v>45721</v>
      </c>
      <c r="E25" s="126">
        <v>45723</v>
      </c>
      <c r="F25" s="114"/>
      <c r="G25" s="114"/>
      <c r="H25" s="114"/>
      <c r="I25" s="114"/>
      <c r="J25" s="114"/>
      <c r="K25" s="114"/>
    </row>
    <row r="26" spans="2:13">
      <c r="B26" s="113">
        <v>2</v>
      </c>
      <c r="C26" s="114" t="s">
        <v>174</v>
      </c>
      <c r="D26" s="126">
        <v>45724</v>
      </c>
      <c r="E26" s="126">
        <v>45735</v>
      </c>
      <c r="F26" s="114"/>
      <c r="G26" s="114"/>
      <c r="H26" s="114"/>
      <c r="I26" s="114"/>
      <c r="J26" s="114"/>
      <c r="K26" s="114"/>
    </row>
    <row r="27" spans="2:13">
      <c r="B27" s="113">
        <v>3</v>
      </c>
      <c r="C27" s="114" t="s">
        <v>177</v>
      </c>
      <c r="D27" s="126">
        <v>45728</v>
      </c>
      <c r="E27" s="126">
        <v>45746</v>
      </c>
      <c r="F27" s="114"/>
      <c r="G27" s="114"/>
      <c r="H27" s="114"/>
      <c r="I27" s="114"/>
      <c r="J27" s="114"/>
      <c r="K27" s="114"/>
    </row>
    <row r="28" spans="2:13">
      <c r="B28" s="113">
        <v>4</v>
      </c>
      <c r="C28" s="114" t="s">
        <v>175</v>
      </c>
      <c r="D28" s="126">
        <v>45746</v>
      </c>
      <c r="E28" s="126">
        <v>45746</v>
      </c>
      <c r="F28" s="114"/>
      <c r="G28" s="114"/>
      <c r="H28" s="114"/>
      <c r="I28" s="114"/>
      <c r="J28" s="114"/>
      <c r="K28" s="114"/>
    </row>
    <row r="29" spans="2:13">
      <c r="B29" s="113">
        <v>5</v>
      </c>
      <c r="C29" s="114" t="s">
        <v>176</v>
      </c>
      <c r="D29" s="126">
        <v>45747</v>
      </c>
      <c r="E29" s="126">
        <v>45747</v>
      </c>
      <c r="F29" s="114"/>
      <c r="G29" s="114"/>
      <c r="H29" s="114"/>
      <c r="I29" s="114"/>
      <c r="J29" s="114"/>
      <c r="K29" s="114"/>
    </row>
    <row r="31" spans="2:13">
      <c r="M31" s="1" t="s">
        <v>165</v>
      </c>
    </row>
    <row r="32" spans="2:13">
      <c r="B32" s="115" t="s">
        <v>164</v>
      </c>
      <c r="I32" s="1" t="s">
        <v>167</v>
      </c>
    </row>
    <row r="33" spans="2:10">
      <c r="I33" s="132" t="s">
        <v>166</v>
      </c>
      <c r="J33" s="132"/>
    </row>
    <row r="36" spans="2:10">
      <c r="B36" s="115" t="s">
        <v>172</v>
      </c>
    </row>
  </sheetData>
  <mergeCells count="10">
    <mergeCell ref="I33:J33"/>
    <mergeCell ref="D16:E16"/>
    <mergeCell ref="F16:F17"/>
    <mergeCell ref="G16:G17"/>
    <mergeCell ref="D14:H14"/>
    <mergeCell ref="K16:K17"/>
    <mergeCell ref="B12:K12"/>
    <mergeCell ref="C16:C17"/>
    <mergeCell ref="B16:B17"/>
    <mergeCell ref="H16:J16"/>
  </mergeCells>
  <conditionalFormatting sqref="D18:D19">
    <cfRule type="timePeriod" dxfId="495" priority="12" timePeriod="today">
      <formula>FLOOR(D18,1)=TODAY()</formula>
    </cfRule>
  </conditionalFormatting>
  <conditionalFormatting sqref="E18:E19">
    <cfRule type="timePeriod" dxfId="494" priority="11" timePeriod="today">
      <formula>FLOOR(E18,1)=TODAY()</formula>
    </cfRule>
  </conditionalFormatting>
  <conditionalFormatting sqref="D20:D23">
    <cfRule type="timePeriod" dxfId="493" priority="10" timePeriod="today">
      <formula>FLOOR(D20,1)=TODAY()</formula>
    </cfRule>
  </conditionalFormatting>
  <conditionalFormatting sqref="E20:E23">
    <cfRule type="timePeriod" dxfId="492" priority="9" timePeriod="today">
      <formula>FLOOR(E20,1)=TODAY()</formula>
    </cfRule>
  </conditionalFormatting>
  <conditionalFormatting sqref="D26:D29">
    <cfRule type="timePeriod" dxfId="491" priority="6" timePeriod="today">
      <formula>FLOOR(D26,1)=TODAY()</formula>
    </cfRule>
  </conditionalFormatting>
  <conditionalFormatting sqref="E26:E29">
    <cfRule type="timePeriod" dxfId="490" priority="5" timePeriod="today">
      <formula>FLOOR(E26,1)=TODAY()</formula>
    </cfRule>
  </conditionalFormatting>
  <conditionalFormatting sqref="D25">
    <cfRule type="timePeriod" dxfId="489" priority="4" timePeriod="today">
      <formula>FLOOR(D25,1)=TODAY()</formula>
    </cfRule>
  </conditionalFormatting>
  <conditionalFormatting sqref="E25">
    <cfRule type="timePeriod" dxfId="488" priority="3" timePeriod="today">
      <formula>FLOOR(E25,1)=TODAY()</formula>
    </cfRule>
  </conditionalFormatting>
  <conditionalFormatting sqref="D24">
    <cfRule type="timePeriod" dxfId="487" priority="2" timePeriod="today">
      <formula>FLOOR(D24,1)=TODAY()</formula>
    </cfRule>
  </conditionalFormatting>
  <conditionalFormatting sqref="E24">
    <cfRule type="timePeriod" dxfId="486" priority="1" timePeriod="today">
      <formula>FLOOR(E24,1)=TODAY()</formula>
    </cfRule>
  </conditionalFormatting>
  <pageMargins left="0.7" right="0.7" top="0.75" bottom="0.75" header="0.3" footer="0.3"/>
  <pageSetup paperSize="9" scale="43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N127"/>
  <sheetViews>
    <sheetView view="pageBreakPreview" zoomScale="70" zoomScaleNormal="70" zoomScaleSheetLayoutView="70" workbookViewId="0">
      <pane xSplit="17" ySplit="8" topLeftCell="W9" activePane="bottomRight" state="frozen"/>
      <selection pane="topRight" activeCell="Q1" sqref="Q1"/>
      <selection pane="bottomLeft" activeCell="A7" sqref="A7"/>
      <selection pane="bottomRight" activeCell="J6" sqref="J6"/>
    </sheetView>
  </sheetViews>
  <sheetFormatPr defaultColWidth="9.109375" defaultRowHeight="15.6" outlineLevelRow="1"/>
  <cols>
    <col min="1" max="1" width="4.88671875" style="3" customWidth="1"/>
    <col min="2" max="2" width="27.77734375" style="1" customWidth="1"/>
    <col min="3" max="3" width="57.5546875" style="1" customWidth="1"/>
    <col min="4" max="4" width="20.77734375" style="3" customWidth="1"/>
    <col min="5" max="5" width="14.88671875" style="45" customWidth="1"/>
    <col min="6" max="6" width="18.5546875" style="75" bestFit="1" customWidth="1"/>
    <col min="7" max="7" width="11.6640625" style="18" customWidth="1"/>
    <col min="8" max="8" width="14.109375" style="61" customWidth="1"/>
    <col min="9" max="9" width="19.21875" style="61" bestFit="1" customWidth="1"/>
    <col min="10" max="10" width="15.6640625" style="3" customWidth="1"/>
    <col min="11" max="11" width="27.5546875" style="3" bestFit="1" customWidth="1"/>
    <col min="12" max="12" width="11.44140625" style="3" customWidth="1"/>
    <col min="13" max="13" width="10.88671875" style="3" customWidth="1"/>
    <col min="14" max="14" width="19.33203125" style="3" customWidth="1"/>
    <col min="15" max="15" width="17" style="3" customWidth="1"/>
    <col min="16" max="16" width="27.21875" style="3" customWidth="1"/>
    <col min="17" max="17" width="10.44140625" style="44" customWidth="1"/>
    <col min="18" max="18" width="14" style="1" hidden="1" customWidth="1"/>
    <col min="19" max="22" width="12.44140625" style="1" hidden="1" customWidth="1"/>
    <col min="23" max="23" width="12.44140625" style="1" customWidth="1"/>
    <col min="24" max="24" width="13.33203125" style="4" bestFit="1" customWidth="1"/>
    <col min="25" max="25" width="12.6640625" style="1" bestFit="1" customWidth="1"/>
    <col min="26" max="28" width="13.33203125" style="1" bestFit="1" customWidth="1"/>
    <col min="29" max="29" width="12.88671875" style="1" bestFit="1" customWidth="1"/>
    <col min="30" max="30" width="13.33203125" style="1" bestFit="1" customWidth="1"/>
    <col min="31" max="31" width="12.88671875" style="4" bestFit="1" customWidth="1"/>
    <col min="32" max="34" width="13.33203125" style="1" bestFit="1" customWidth="1"/>
    <col min="35" max="37" width="12.44140625" style="1" customWidth="1"/>
    <col min="38" max="38" width="12.44140625" style="4" customWidth="1"/>
    <col min="39" max="44" width="12.44140625" style="1" customWidth="1"/>
    <col min="45" max="45" width="12.44140625" style="4" customWidth="1"/>
    <col min="46" max="51" width="12.44140625" style="1" customWidth="1"/>
    <col min="52" max="52" width="12.44140625" style="4" customWidth="1"/>
    <col min="53" max="58" width="12.44140625" style="1" customWidth="1"/>
    <col min="59" max="59" width="12.44140625" style="4" customWidth="1"/>
    <col min="60" max="65" width="12.44140625" style="1" customWidth="1"/>
    <col min="66" max="66" width="12.44140625" style="4" customWidth="1"/>
    <col min="67" max="16384" width="9.109375" style="1"/>
  </cols>
  <sheetData>
    <row r="1" spans="1:66" ht="78.599999999999994" customHeight="1">
      <c r="A1" s="102" t="s">
        <v>151</v>
      </c>
      <c r="B1" s="73"/>
      <c r="C1" s="73"/>
      <c r="D1" s="73"/>
      <c r="E1" s="73"/>
      <c r="F1" s="76"/>
      <c r="G1" s="73"/>
      <c r="H1" s="73"/>
      <c r="I1" s="73"/>
      <c r="J1" s="73"/>
      <c r="K1" s="73"/>
      <c r="L1" s="73"/>
      <c r="M1" s="73"/>
      <c r="N1" s="73"/>
      <c r="O1" s="105"/>
      <c r="P1" s="105"/>
      <c r="Q1" s="74"/>
      <c r="R1" s="138" t="str">
        <f>"W"&amp;WEEKNUM(R7)</f>
        <v>W10</v>
      </c>
      <c r="S1" s="139"/>
      <c r="T1" s="139"/>
      <c r="U1" s="139"/>
      <c r="V1" s="139"/>
      <c r="W1" s="139"/>
      <c r="X1" s="140"/>
      <c r="Y1" s="138" t="str">
        <f>"W"&amp;WEEKNUM(Y7)</f>
        <v>W11</v>
      </c>
      <c r="Z1" s="139"/>
      <c r="AA1" s="139"/>
      <c r="AB1" s="139"/>
      <c r="AC1" s="139"/>
      <c r="AD1" s="139"/>
      <c r="AE1" s="140"/>
      <c r="AF1" s="138" t="str">
        <f>"W"&amp;WEEKNUM(AF7)</f>
        <v>W12</v>
      </c>
      <c r="AG1" s="139"/>
      <c r="AH1" s="139"/>
      <c r="AI1" s="139"/>
      <c r="AJ1" s="139"/>
      <c r="AK1" s="139"/>
      <c r="AL1" s="140"/>
      <c r="AM1" s="138" t="str">
        <f>"W"&amp;WEEKNUM(AM7)</f>
        <v>W13</v>
      </c>
      <c r="AN1" s="139"/>
      <c r="AO1" s="139"/>
      <c r="AP1" s="139"/>
      <c r="AQ1" s="139"/>
      <c r="AR1" s="139"/>
      <c r="AS1" s="140"/>
      <c r="AT1" s="138" t="str">
        <f>"W"&amp;WEEKNUM(AT7)</f>
        <v>W14</v>
      </c>
      <c r="AU1" s="139"/>
      <c r="AV1" s="139"/>
      <c r="AW1" s="139"/>
      <c r="AX1" s="139"/>
      <c r="AY1" s="139"/>
      <c r="AZ1" s="140"/>
      <c r="BA1" s="138" t="str">
        <f>"W"&amp;WEEKNUM(BA7)</f>
        <v>W15</v>
      </c>
      <c r="BB1" s="139"/>
      <c r="BC1" s="139"/>
      <c r="BD1" s="139"/>
      <c r="BE1" s="139"/>
      <c r="BF1" s="139"/>
      <c r="BG1" s="140"/>
      <c r="BH1" s="138" t="str">
        <f>"W"&amp;WEEKNUM(BH7)</f>
        <v>W16</v>
      </c>
      <c r="BI1" s="139"/>
      <c r="BJ1" s="139"/>
      <c r="BK1" s="139"/>
      <c r="BL1" s="139"/>
      <c r="BM1" s="139"/>
      <c r="BN1" s="140"/>
    </row>
    <row r="2" spans="1:66" ht="16.2" customHeight="1">
      <c r="A2" s="84"/>
      <c r="B2" s="112" t="s">
        <v>148</v>
      </c>
      <c r="C2" s="112" t="str">
        <f ca="1">MID(CELL("filename"),109,13)</f>
        <v>H THIET BI UP</v>
      </c>
      <c r="D2" s="85"/>
      <c r="E2" s="85"/>
      <c r="F2" s="86"/>
      <c r="G2" s="85"/>
      <c r="H2" s="85"/>
      <c r="I2" s="101"/>
      <c r="J2" s="91"/>
      <c r="K2" s="110"/>
      <c r="L2" s="111">
        <v>45729</v>
      </c>
      <c r="M2" s="110"/>
      <c r="N2" s="92"/>
      <c r="O2" s="90"/>
      <c r="P2" s="90"/>
      <c r="Q2" s="87"/>
      <c r="R2" s="141"/>
      <c r="S2" s="142"/>
      <c r="T2" s="142"/>
      <c r="U2" s="142"/>
      <c r="V2" s="142"/>
      <c r="W2" s="142"/>
      <c r="X2" s="143"/>
      <c r="Y2" s="141"/>
      <c r="Z2" s="142"/>
      <c r="AA2" s="142"/>
      <c r="AB2" s="142"/>
      <c r="AC2" s="142"/>
      <c r="AD2" s="142"/>
      <c r="AE2" s="143"/>
      <c r="AF2" s="141"/>
      <c r="AG2" s="142"/>
      <c r="AH2" s="142"/>
      <c r="AI2" s="142"/>
      <c r="AJ2" s="142"/>
      <c r="AK2" s="142"/>
      <c r="AL2" s="143"/>
      <c r="AM2" s="141"/>
      <c r="AN2" s="142"/>
      <c r="AO2" s="142"/>
      <c r="AP2" s="142"/>
      <c r="AQ2" s="142"/>
      <c r="AR2" s="142"/>
      <c r="AS2" s="143"/>
      <c r="AT2" s="141"/>
      <c r="AU2" s="142"/>
      <c r="AV2" s="142"/>
      <c r="AW2" s="142"/>
      <c r="AX2" s="142"/>
      <c r="AY2" s="142"/>
      <c r="AZ2" s="143"/>
      <c r="BA2" s="141"/>
      <c r="BB2" s="142"/>
      <c r="BC2" s="142"/>
      <c r="BD2" s="142"/>
      <c r="BE2" s="142"/>
      <c r="BF2" s="142"/>
      <c r="BG2" s="143"/>
      <c r="BH2" s="141"/>
      <c r="BI2" s="142"/>
      <c r="BJ2" s="142"/>
      <c r="BK2" s="142"/>
      <c r="BL2" s="142"/>
      <c r="BM2" s="142"/>
      <c r="BN2" s="143"/>
    </row>
    <row r="3" spans="1:66" ht="13.8" customHeight="1">
      <c r="A3" s="84"/>
      <c r="B3" s="112" t="s">
        <v>147</v>
      </c>
      <c r="C3" s="85"/>
      <c r="D3" s="112"/>
      <c r="E3" s="85"/>
      <c r="F3" s="86"/>
      <c r="G3" s="85"/>
      <c r="H3" s="85"/>
      <c r="I3" s="101"/>
      <c r="J3" s="91"/>
      <c r="K3" s="110"/>
      <c r="L3" s="111">
        <v>45726</v>
      </c>
      <c r="M3" s="110"/>
      <c r="N3" s="92"/>
      <c r="O3" s="90"/>
      <c r="P3" s="90"/>
      <c r="Q3" s="90"/>
      <c r="R3" s="141"/>
      <c r="S3" s="142"/>
      <c r="T3" s="142"/>
      <c r="U3" s="142"/>
      <c r="V3" s="142"/>
      <c r="W3" s="142"/>
      <c r="X3" s="143"/>
      <c r="Y3" s="141"/>
      <c r="Z3" s="142"/>
      <c r="AA3" s="142"/>
      <c r="AB3" s="142"/>
      <c r="AC3" s="142"/>
      <c r="AD3" s="142"/>
      <c r="AE3" s="143"/>
      <c r="AF3" s="141"/>
      <c r="AG3" s="142"/>
      <c r="AH3" s="142"/>
      <c r="AI3" s="142"/>
      <c r="AJ3" s="142"/>
      <c r="AK3" s="142"/>
      <c r="AL3" s="143"/>
      <c r="AM3" s="141"/>
      <c r="AN3" s="142"/>
      <c r="AO3" s="142"/>
      <c r="AP3" s="142"/>
      <c r="AQ3" s="142"/>
      <c r="AR3" s="142"/>
      <c r="AS3" s="143"/>
      <c r="AT3" s="141"/>
      <c r="AU3" s="142"/>
      <c r="AV3" s="142"/>
      <c r="AW3" s="142"/>
      <c r="AX3" s="142"/>
      <c r="AY3" s="142"/>
      <c r="AZ3" s="143"/>
      <c r="BA3" s="141"/>
      <c r="BB3" s="142"/>
      <c r="BC3" s="142"/>
      <c r="BD3" s="142"/>
      <c r="BE3" s="142"/>
      <c r="BF3" s="142"/>
      <c r="BG3" s="143"/>
      <c r="BH3" s="141"/>
      <c r="BI3" s="142"/>
      <c r="BJ3" s="142"/>
      <c r="BK3" s="142"/>
      <c r="BL3" s="142"/>
      <c r="BM3" s="142"/>
      <c r="BN3" s="143"/>
    </row>
    <row r="4" spans="1:66" ht="15.45" customHeight="1">
      <c r="A4" s="84"/>
      <c r="B4" s="112" t="s">
        <v>149</v>
      </c>
      <c r="C4" s="112" t="str">
        <f ca="1">MID(CELL("filename"),145,5)&amp;"-2025"</f>
        <v>-2025</v>
      </c>
      <c r="D4" s="85"/>
      <c r="E4" s="85"/>
      <c r="F4" s="86"/>
      <c r="G4" s="85"/>
      <c r="H4" s="85"/>
      <c r="I4" s="101"/>
      <c r="J4" s="91"/>
      <c r="K4" s="110"/>
      <c r="L4" s="111">
        <v>45730</v>
      </c>
      <c r="M4" s="110"/>
      <c r="N4" s="92"/>
      <c r="O4" s="90"/>
      <c r="P4" s="90"/>
      <c r="Q4" s="87"/>
      <c r="R4" s="144"/>
      <c r="S4" s="145"/>
      <c r="T4" s="145"/>
      <c r="U4" s="145"/>
      <c r="V4" s="145"/>
      <c r="W4" s="145"/>
      <c r="X4" s="146"/>
      <c r="Y4" s="144"/>
      <c r="Z4" s="145"/>
      <c r="AA4" s="145"/>
      <c r="AB4" s="145"/>
      <c r="AC4" s="145"/>
      <c r="AD4" s="145"/>
      <c r="AE4" s="146"/>
      <c r="AF4" s="144"/>
      <c r="AG4" s="145"/>
      <c r="AH4" s="145"/>
      <c r="AI4" s="145"/>
      <c r="AJ4" s="145"/>
      <c r="AK4" s="145"/>
      <c r="AL4" s="146"/>
      <c r="AM4" s="144"/>
      <c r="AN4" s="145"/>
      <c r="AO4" s="145"/>
      <c r="AP4" s="145"/>
      <c r="AQ4" s="145"/>
      <c r="AR4" s="145"/>
      <c r="AS4" s="146"/>
      <c r="AT4" s="144"/>
      <c r="AU4" s="145"/>
      <c r="AV4" s="145"/>
      <c r="AW4" s="145"/>
      <c r="AX4" s="145"/>
      <c r="AY4" s="145"/>
      <c r="AZ4" s="146"/>
      <c r="BA4" s="144"/>
      <c r="BB4" s="145"/>
      <c r="BC4" s="145"/>
      <c r="BD4" s="145"/>
      <c r="BE4" s="145"/>
      <c r="BF4" s="145"/>
      <c r="BG4" s="146"/>
      <c r="BH4" s="144"/>
      <c r="BI4" s="145"/>
      <c r="BJ4" s="145"/>
      <c r="BK4" s="145"/>
      <c r="BL4" s="145"/>
      <c r="BM4" s="145"/>
      <c r="BN4" s="146"/>
    </row>
    <row r="5" spans="1:66" ht="15.45" customHeight="1">
      <c r="A5" s="84"/>
      <c r="B5" s="112" t="s">
        <v>150</v>
      </c>
      <c r="C5" s="112" t="str">
        <f ca="1">MID(CELL("filename"),109,41)</f>
        <v>H THIET BI UPDATE Rev2.xlsx]WSDN</v>
      </c>
      <c r="D5" s="85"/>
      <c r="E5" s="85"/>
      <c r="F5" s="86"/>
      <c r="G5" s="85"/>
      <c r="H5" s="85"/>
      <c r="I5" s="101"/>
      <c r="J5" s="91"/>
      <c r="K5" s="110"/>
      <c r="L5" s="110"/>
      <c r="M5" s="110"/>
      <c r="N5" s="92"/>
      <c r="O5" s="90"/>
      <c r="P5" s="106"/>
      <c r="Q5" s="85"/>
      <c r="R5" s="88"/>
      <c r="S5" s="88"/>
      <c r="T5" s="88"/>
      <c r="U5" s="88"/>
      <c r="V5" s="88"/>
      <c r="W5" s="88"/>
      <c r="X5" s="89"/>
      <c r="Y5" s="81"/>
      <c r="Z5" s="82"/>
      <c r="AA5" s="82"/>
      <c r="AB5" s="82"/>
      <c r="AC5" s="82"/>
      <c r="AD5" s="82"/>
      <c r="AE5" s="83"/>
      <c r="AF5" s="81"/>
      <c r="AG5" s="82"/>
      <c r="AH5" s="82"/>
      <c r="AI5" s="82"/>
      <c r="AJ5" s="82"/>
      <c r="AK5" s="82"/>
      <c r="AL5" s="83"/>
      <c r="AM5" s="81"/>
      <c r="AN5" s="82"/>
      <c r="AO5" s="82"/>
      <c r="AP5" s="82"/>
      <c r="AQ5" s="82"/>
      <c r="AR5" s="82"/>
      <c r="AS5" s="83"/>
      <c r="AT5" s="81"/>
      <c r="AU5" s="82"/>
      <c r="AV5" s="82"/>
      <c r="AW5" s="82"/>
      <c r="AX5" s="82"/>
      <c r="AY5" s="82"/>
      <c r="AZ5" s="83"/>
      <c r="BA5" s="81"/>
      <c r="BB5" s="82"/>
      <c r="BC5" s="82"/>
      <c r="BD5" s="82"/>
      <c r="BE5" s="82"/>
      <c r="BF5" s="82"/>
      <c r="BG5" s="83"/>
      <c r="BH5" s="81"/>
      <c r="BI5" s="82"/>
      <c r="BJ5" s="82"/>
      <c r="BK5" s="82"/>
      <c r="BL5" s="82"/>
      <c r="BM5" s="82"/>
      <c r="BN5" s="83"/>
    </row>
    <row r="6" spans="1:66" ht="15.45" customHeight="1">
      <c r="A6" s="84"/>
      <c r="D6" s="85"/>
      <c r="E6" s="85"/>
      <c r="F6" s="86"/>
      <c r="G6" s="85"/>
      <c r="H6" s="85"/>
      <c r="I6" s="100"/>
      <c r="J6" s="91"/>
      <c r="K6" s="110"/>
      <c r="L6" s="110"/>
      <c r="M6" s="110"/>
      <c r="N6" s="92"/>
      <c r="O6" s="104"/>
      <c r="P6" s="106"/>
      <c r="Q6" s="85"/>
      <c r="R6" s="88"/>
      <c r="S6" s="88"/>
      <c r="T6" s="88"/>
      <c r="U6" s="88"/>
      <c r="V6" s="88"/>
      <c r="W6" s="88"/>
      <c r="X6" s="89"/>
      <c r="Y6" s="81"/>
      <c r="Z6" s="82"/>
      <c r="AA6" s="82"/>
      <c r="AB6" s="82"/>
      <c r="AC6" s="82"/>
      <c r="AD6" s="82"/>
      <c r="AE6" s="83"/>
      <c r="AF6" s="81"/>
      <c r="AG6" s="82"/>
      <c r="AH6" s="82"/>
      <c r="AI6" s="82"/>
      <c r="AJ6" s="82"/>
      <c r="AK6" s="82"/>
      <c r="AL6" s="83"/>
      <c r="AM6" s="81"/>
      <c r="AN6" s="82"/>
      <c r="AO6" s="82"/>
      <c r="AP6" s="82"/>
      <c r="AQ6" s="82"/>
      <c r="AR6" s="82"/>
      <c r="AS6" s="83"/>
      <c r="AT6" s="81"/>
      <c r="AU6" s="82"/>
      <c r="AV6" s="82"/>
      <c r="AW6" s="82"/>
      <c r="AX6" s="82"/>
      <c r="AY6" s="82"/>
      <c r="AZ6" s="83"/>
      <c r="BA6" s="81"/>
      <c r="BB6" s="82"/>
      <c r="BC6" s="82"/>
      <c r="BD6" s="82"/>
      <c r="BE6" s="82"/>
      <c r="BF6" s="82"/>
      <c r="BG6" s="83"/>
      <c r="BH6" s="81"/>
      <c r="BI6" s="82"/>
      <c r="BJ6" s="82"/>
      <c r="BK6" s="82"/>
      <c r="BL6" s="82"/>
      <c r="BM6" s="82"/>
      <c r="BN6" s="83"/>
    </row>
    <row r="7" spans="1:66" ht="51" customHeight="1">
      <c r="A7" s="93" t="s">
        <v>1</v>
      </c>
      <c r="B7" s="94" t="s">
        <v>2</v>
      </c>
      <c r="C7" s="95" t="s">
        <v>3</v>
      </c>
      <c r="D7" s="96" t="s">
        <v>4</v>
      </c>
      <c r="E7" s="97" t="s">
        <v>5</v>
      </c>
      <c r="F7" s="98" t="s">
        <v>6</v>
      </c>
      <c r="G7" s="96" t="s">
        <v>7</v>
      </c>
      <c r="H7" s="99" t="s">
        <v>8</v>
      </c>
      <c r="I7" s="99" t="s">
        <v>9</v>
      </c>
      <c r="J7" s="96" t="s">
        <v>10</v>
      </c>
      <c r="K7" s="96" t="s">
        <v>11</v>
      </c>
      <c r="L7" s="96" t="s">
        <v>12</v>
      </c>
      <c r="M7" s="96" t="s">
        <v>13</v>
      </c>
      <c r="N7" s="95" t="s">
        <v>192</v>
      </c>
      <c r="O7" s="96" t="s">
        <v>15</v>
      </c>
      <c r="P7" s="96" t="s">
        <v>0</v>
      </c>
      <c r="Q7" s="43" t="s">
        <v>16</v>
      </c>
      <c r="R7" s="41">
        <v>45719</v>
      </c>
      <c r="S7" s="41">
        <f>R7+1</f>
        <v>45720</v>
      </c>
      <c r="T7" s="41">
        <f t="shared" ref="T7:BN7" si="0">S7+1</f>
        <v>45721</v>
      </c>
      <c r="U7" s="41">
        <f t="shared" si="0"/>
        <v>45722</v>
      </c>
      <c r="V7" s="41">
        <f t="shared" si="0"/>
        <v>45723</v>
      </c>
      <c r="W7" s="41">
        <f t="shared" si="0"/>
        <v>45724</v>
      </c>
      <c r="X7" s="41">
        <f t="shared" si="0"/>
        <v>45725</v>
      </c>
      <c r="Y7" s="41">
        <f t="shared" si="0"/>
        <v>45726</v>
      </c>
      <c r="Z7" s="41">
        <f t="shared" si="0"/>
        <v>45727</v>
      </c>
      <c r="AA7" s="41">
        <f t="shared" si="0"/>
        <v>45728</v>
      </c>
      <c r="AB7" s="41">
        <f t="shared" si="0"/>
        <v>45729</v>
      </c>
      <c r="AC7" s="41">
        <f t="shared" si="0"/>
        <v>45730</v>
      </c>
      <c r="AD7" s="41">
        <f t="shared" si="0"/>
        <v>45731</v>
      </c>
      <c r="AE7" s="41">
        <f t="shared" si="0"/>
        <v>45732</v>
      </c>
      <c r="AF7" s="41">
        <f t="shared" si="0"/>
        <v>45733</v>
      </c>
      <c r="AG7" s="41">
        <f t="shared" si="0"/>
        <v>45734</v>
      </c>
      <c r="AH7" s="41">
        <f t="shared" si="0"/>
        <v>45735</v>
      </c>
      <c r="AI7" s="41">
        <f t="shared" si="0"/>
        <v>45736</v>
      </c>
      <c r="AJ7" s="41">
        <f t="shared" si="0"/>
        <v>45737</v>
      </c>
      <c r="AK7" s="41">
        <f t="shared" si="0"/>
        <v>45738</v>
      </c>
      <c r="AL7" s="41">
        <f t="shared" si="0"/>
        <v>45739</v>
      </c>
      <c r="AM7" s="41">
        <f t="shared" si="0"/>
        <v>45740</v>
      </c>
      <c r="AN7" s="41">
        <f t="shared" si="0"/>
        <v>45741</v>
      </c>
      <c r="AO7" s="41">
        <f t="shared" si="0"/>
        <v>45742</v>
      </c>
      <c r="AP7" s="41">
        <f t="shared" si="0"/>
        <v>45743</v>
      </c>
      <c r="AQ7" s="41">
        <f t="shared" si="0"/>
        <v>45744</v>
      </c>
      <c r="AR7" s="41">
        <f t="shared" si="0"/>
        <v>45745</v>
      </c>
      <c r="AS7" s="41">
        <f t="shared" si="0"/>
        <v>45746</v>
      </c>
      <c r="AT7" s="41">
        <f t="shared" si="0"/>
        <v>45747</v>
      </c>
      <c r="AU7" s="41">
        <f t="shared" si="0"/>
        <v>45748</v>
      </c>
      <c r="AV7" s="41">
        <f t="shared" si="0"/>
        <v>45749</v>
      </c>
      <c r="AW7" s="41">
        <f t="shared" si="0"/>
        <v>45750</v>
      </c>
      <c r="AX7" s="41">
        <f t="shared" si="0"/>
        <v>45751</v>
      </c>
      <c r="AY7" s="41">
        <f t="shared" si="0"/>
        <v>45752</v>
      </c>
      <c r="AZ7" s="41">
        <f t="shared" si="0"/>
        <v>45753</v>
      </c>
      <c r="BA7" s="41">
        <f t="shared" si="0"/>
        <v>45754</v>
      </c>
      <c r="BB7" s="41">
        <f t="shared" si="0"/>
        <v>45755</v>
      </c>
      <c r="BC7" s="41">
        <f t="shared" si="0"/>
        <v>45756</v>
      </c>
      <c r="BD7" s="41">
        <f t="shared" si="0"/>
        <v>45757</v>
      </c>
      <c r="BE7" s="41">
        <f t="shared" si="0"/>
        <v>45758</v>
      </c>
      <c r="BF7" s="41">
        <f t="shared" si="0"/>
        <v>45759</v>
      </c>
      <c r="BG7" s="41">
        <f t="shared" si="0"/>
        <v>45760</v>
      </c>
      <c r="BH7" s="41">
        <f t="shared" si="0"/>
        <v>45761</v>
      </c>
      <c r="BI7" s="41">
        <f t="shared" si="0"/>
        <v>45762</v>
      </c>
      <c r="BJ7" s="41">
        <f t="shared" si="0"/>
        <v>45763</v>
      </c>
      <c r="BK7" s="41">
        <f t="shared" si="0"/>
        <v>45764</v>
      </c>
      <c r="BL7" s="41">
        <f t="shared" si="0"/>
        <v>45765</v>
      </c>
      <c r="BM7" s="41">
        <f t="shared" si="0"/>
        <v>45766</v>
      </c>
      <c r="BN7" s="41">
        <f t="shared" si="0"/>
        <v>45767</v>
      </c>
    </row>
    <row r="8" spans="1:66" ht="29.4" customHeight="1">
      <c r="A8" s="122"/>
      <c r="B8" s="137" t="s">
        <v>17</v>
      </c>
      <c r="C8" s="137"/>
      <c r="D8" s="124" t="s">
        <v>190</v>
      </c>
      <c r="E8" s="124" t="s">
        <v>191</v>
      </c>
      <c r="F8" s="123">
        <f>I8-H8+1</f>
        <v>19</v>
      </c>
      <c r="G8" s="124"/>
      <c r="H8" s="125">
        <f>MIN(H9,H10,H109,H115,H120)</f>
        <v>45721</v>
      </c>
      <c r="I8" s="125">
        <f>MAX(I9,I10,I109,I115,I120)</f>
        <v>45739</v>
      </c>
      <c r="J8" s="122"/>
      <c r="K8" s="122"/>
      <c r="L8" s="122"/>
      <c r="M8" s="122"/>
      <c r="N8" s="122"/>
      <c r="O8" s="127">
        <f>(O11*Q11+O14*Q14+O23*Q23+O35*Q35+O42*Q42+O109*Q109+O19*Q19)</f>
        <v>1</v>
      </c>
      <c r="P8" s="127"/>
      <c r="Q8" s="70"/>
      <c r="R8" s="11" t="str">
        <f>IF(WEEKDAY(R7)=1,"CN","T"&amp;WEEKDAY(R7))</f>
        <v>T2</v>
      </c>
      <c r="S8" s="11" t="str">
        <f t="shared" ref="S8:BN8" si="1">IF(WEEKDAY(S7)=1,"CN","T"&amp;WEEKDAY(S7))</f>
        <v>T3</v>
      </c>
      <c r="T8" s="11" t="str">
        <f t="shared" si="1"/>
        <v>T4</v>
      </c>
      <c r="U8" s="11" t="str">
        <f t="shared" si="1"/>
        <v>T5</v>
      </c>
      <c r="V8" s="11" t="str">
        <f t="shared" si="1"/>
        <v>T6</v>
      </c>
      <c r="W8" s="11" t="str">
        <f t="shared" si="1"/>
        <v>T7</v>
      </c>
      <c r="X8" s="11" t="str">
        <f t="shared" si="1"/>
        <v>CN</v>
      </c>
      <c r="Y8" s="38" t="str">
        <f t="shared" si="1"/>
        <v>T2</v>
      </c>
      <c r="Z8" s="38" t="str">
        <f t="shared" si="1"/>
        <v>T3</v>
      </c>
      <c r="AA8" s="38" t="str">
        <f t="shared" si="1"/>
        <v>T4</v>
      </c>
      <c r="AB8" s="38" t="str">
        <f t="shared" si="1"/>
        <v>T5</v>
      </c>
      <c r="AC8" s="38" t="str">
        <f t="shared" si="1"/>
        <v>T6</v>
      </c>
      <c r="AD8" s="38" t="str">
        <f t="shared" si="1"/>
        <v>T7</v>
      </c>
      <c r="AE8" s="38" t="str">
        <f t="shared" si="1"/>
        <v>CN</v>
      </c>
      <c r="AF8" s="38" t="str">
        <f t="shared" si="1"/>
        <v>T2</v>
      </c>
      <c r="AG8" s="38" t="str">
        <f t="shared" si="1"/>
        <v>T3</v>
      </c>
      <c r="AH8" s="38" t="str">
        <f t="shared" si="1"/>
        <v>T4</v>
      </c>
      <c r="AI8" s="38" t="str">
        <f t="shared" si="1"/>
        <v>T5</v>
      </c>
      <c r="AJ8" s="38" t="str">
        <f t="shared" si="1"/>
        <v>T6</v>
      </c>
      <c r="AK8" s="38" t="str">
        <f t="shared" si="1"/>
        <v>T7</v>
      </c>
      <c r="AL8" s="38" t="str">
        <f t="shared" si="1"/>
        <v>CN</v>
      </c>
      <c r="AM8" s="38" t="str">
        <f t="shared" si="1"/>
        <v>T2</v>
      </c>
      <c r="AN8" s="38" t="str">
        <f t="shared" si="1"/>
        <v>T3</v>
      </c>
      <c r="AO8" s="38" t="str">
        <f t="shared" si="1"/>
        <v>T4</v>
      </c>
      <c r="AP8" s="38" t="str">
        <f t="shared" si="1"/>
        <v>T5</v>
      </c>
      <c r="AQ8" s="38" t="str">
        <f t="shared" si="1"/>
        <v>T6</v>
      </c>
      <c r="AR8" s="38" t="str">
        <f t="shared" si="1"/>
        <v>T7</v>
      </c>
      <c r="AS8" s="38" t="str">
        <f t="shared" si="1"/>
        <v>CN</v>
      </c>
      <c r="AT8" s="38" t="str">
        <f t="shared" si="1"/>
        <v>T2</v>
      </c>
      <c r="AU8" s="38" t="str">
        <f t="shared" si="1"/>
        <v>T3</v>
      </c>
      <c r="AV8" s="38" t="str">
        <f t="shared" si="1"/>
        <v>T4</v>
      </c>
      <c r="AW8" s="38" t="str">
        <f t="shared" si="1"/>
        <v>T5</v>
      </c>
      <c r="AX8" s="38" t="str">
        <f t="shared" si="1"/>
        <v>T6</v>
      </c>
      <c r="AY8" s="38" t="str">
        <f t="shared" si="1"/>
        <v>T7</v>
      </c>
      <c r="AZ8" s="38" t="str">
        <f t="shared" si="1"/>
        <v>CN</v>
      </c>
      <c r="BA8" s="38" t="str">
        <f t="shared" si="1"/>
        <v>T2</v>
      </c>
      <c r="BB8" s="38" t="str">
        <f t="shared" si="1"/>
        <v>T3</v>
      </c>
      <c r="BC8" s="38" t="str">
        <f t="shared" si="1"/>
        <v>T4</v>
      </c>
      <c r="BD8" s="38" t="str">
        <f t="shared" si="1"/>
        <v>T5</v>
      </c>
      <c r="BE8" s="38" t="str">
        <f t="shared" si="1"/>
        <v>T6</v>
      </c>
      <c r="BF8" s="38" t="str">
        <f t="shared" si="1"/>
        <v>T7</v>
      </c>
      <c r="BG8" s="38" t="str">
        <f t="shared" si="1"/>
        <v>CN</v>
      </c>
      <c r="BH8" s="38" t="str">
        <f t="shared" si="1"/>
        <v>T2</v>
      </c>
      <c r="BI8" s="38" t="str">
        <f t="shared" si="1"/>
        <v>T3</v>
      </c>
      <c r="BJ8" s="38" t="str">
        <f t="shared" si="1"/>
        <v>T4</v>
      </c>
      <c r="BK8" s="38" t="str">
        <f t="shared" si="1"/>
        <v>T5</v>
      </c>
      <c r="BL8" s="38" t="str">
        <f t="shared" si="1"/>
        <v>T6</v>
      </c>
      <c r="BM8" s="38" t="str">
        <f t="shared" si="1"/>
        <v>T7</v>
      </c>
      <c r="BN8" s="38" t="str">
        <f t="shared" si="1"/>
        <v>CN</v>
      </c>
    </row>
    <row r="9" spans="1:66" s="2" customFormat="1" ht="22.8" customHeight="1">
      <c r="A9" s="6">
        <v>1</v>
      </c>
      <c r="B9" s="50" t="s">
        <v>173</v>
      </c>
      <c r="C9" s="6"/>
      <c r="D9" s="6"/>
      <c r="E9" s="46"/>
      <c r="F9" s="77">
        <f>I9-H9+1</f>
        <v>3</v>
      </c>
      <c r="G9" s="15"/>
      <c r="H9" s="62">
        <v>45721</v>
      </c>
      <c r="I9" s="62">
        <v>45723</v>
      </c>
      <c r="J9" s="6"/>
      <c r="K9" s="6"/>
      <c r="L9" s="6"/>
      <c r="M9" s="6"/>
      <c r="N9" s="6"/>
      <c r="O9" s="21"/>
      <c r="P9" s="21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s="2" customFormat="1">
      <c r="A10" s="6">
        <v>2</v>
      </c>
      <c r="B10" s="50" t="s">
        <v>174</v>
      </c>
      <c r="C10" s="6"/>
      <c r="D10" s="6"/>
      <c r="E10" s="46"/>
      <c r="F10" s="77">
        <f>I10-H10+1</f>
        <v>12</v>
      </c>
      <c r="G10" s="15"/>
      <c r="H10" s="62">
        <f>MIN(H11,H14,H19,H23,H35,H42)</f>
        <v>45724</v>
      </c>
      <c r="I10" s="62">
        <f>MAX(I11,I14,I19,I23,I35,I42)</f>
        <v>45735</v>
      </c>
      <c r="J10" s="6"/>
      <c r="K10" s="6"/>
      <c r="L10" s="6"/>
      <c r="M10" s="6"/>
      <c r="N10" s="6"/>
      <c r="O10" s="21"/>
      <c r="P10" s="21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s="2" customFormat="1" ht="15">
      <c r="A11" s="121" t="s">
        <v>182</v>
      </c>
      <c r="B11" s="23" t="s">
        <v>19</v>
      </c>
      <c r="C11" s="24"/>
      <c r="D11" s="22"/>
      <c r="E11" s="47"/>
      <c r="F11" s="25">
        <f>I11-H11+1</f>
        <v>3</v>
      </c>
      <c r="G11" s="25"/>
      <c r="H11" s="63">
        <f>MIN(H12:H13)</f>
        <v>45724</v>
      </c>
      <c r="I11" s="63">
        <f>MAX(I12:I13)</f>
        <v>45726</v>
      </c>
      <c r="J11" s="26"/>
      <c r="K11" s="26"/>
      <c r="L11" s="26"/>
      <c r="M11" s="26"/>
      <c r="N11" s="27"/>
      <c r="O11" s="28">
        <f>SUMPRODUCT(O12:O13,Q12:Q13)</f>
        <v>1</v>
      </c>
      <c r="P11" s="28"/>
      <c r="Q11" s="28">
        <v>7.0000000000000007E-2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</row>
    <row r="12" spans="1:66" s="52" customFormat="1" ht="15">
      <c r="A12" s="39"/>
      <c r="B12" s="7"/>
      <c r="C12" s="7" t="s">
        <v>20</v>
      </c>
      <c r="D12" s="39">
        <v>1</v>
      </c>
      <c r="E12" s="49" t="s">
        <v>52</v>
      </c>
      <c r="F12" s="78">
        <v>3</v>
      </c>
      <c r="G12" s="16">
        <v>2</v>
      </c>
      <c r="H12" s="64">
        <v>45724</v>
      </c>
      <c r="I12" s="64">
        <f t="shared" ref="I12:I16" si="2">H12+F12-1</f>
        <v>45726</v>
      </c>
      <c r="J12" s="8" t="s">
        <v>39</v>
      </c>
      <c r="K12" s="8" t="s">
        <v>76</v>
      </c>
      <c r="L12" s="8" t="s">
        <v>56</v>
      </c>
      <c r="M12" s="8"/>
      <c r="N12" s="9" t="str">
        <f t="shared" ref="N12:N17" si="3">IF(O12=100%,"Hoàn Thành", IF(O12=0,"Chưa Thực Hiện","Đang Thực Hiện"))</f>
        <v>Hoàn Thành</v>
      </c>
      <c r="O12" s="19">
        <f>MAX(R12:AC12)</f>
        <v>1</v>
      </c>
      <c r="P12" s="19"/>
      <c r="Q12" s="19">
        <v>0.5</v>
      </c>
      <c r="R12" s="20"/>
      <c r="S12" s="20"/>
      <c r="T12" s="20"/>
      <c r="U12" s="20"/>
      <c r="V12" s="20"/>
      <c r="W12" s="20">
        <v>0.7</v>
      </c>
      <c r="X12" s="20">
        <v>1</v>
      </c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spans="1:66" ht="15" outlineLevel="1">
      <c r="A13" s="39"/>
      <c r="B13" s="7"/>
      <c r="C13" s="7" t="s">
        <v>21</v>
      </c>
      <c r="D13" s="39">
        <v>1</v>
      </c>
      <c r="E13" s="49" t="s">
        <v>52</v>
      </c>
      <c r="F13" s="78">
        <v>3</v>
      </c>
      <c r="G13" s="16">
        <v>3</v>
      </c>
      <c r="H13" s="64">
        <f>H12</f>
        <v>45724</v>
      </c>
      <c r="I13" s="64">
        <f t="shared" si="2"/>
        <v>45726</v>
      </c>
      <c r="J13" s="8" t="s">
        <v>39</v>
      </c>
      <c r="K13" s="8" t="s">
        <v>77</v>
      </c>
      <c r="L13" s="8" t="s">
        <v>56</v>
      </c>
      <c r="M13" s="8"/>
      <c r="N13" s="9" t="str">
        <f t="shared" si="3"/>
        <v>Hoàn Thành</v>
      </c>
      <c r="O13" s="19">
        <f>MAX(R13:AC13)</f>
        <v>1</v>
      </c>
      <c r="P13" s="19"/>
      <c r="Q13" s="19">
        <v>0.5</v>
      </c>
      <c r="R13" s="20"/>
      <c r="S13" s="20"/>
      <c r="T13" s="20"/>
      <c r="U13" s="20"/>
      <c r="V13" s="20"/>
      <c r="W13" s="20">
        <v>0.5</v>
      </c>
      <c r="X13" s="20">
        <v>0.85</v>
      </c>
      <c r="Y13" s="20">
        <v>1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spans="1:66" ht="15" outlineLevel="1">
      <c r="A14" s="121" t="s">
        <v>187</v>
      </c>
      <c r="B14" s="23" t="s">
        <v>62</v>
      </c>
      <c r="C14" s="24"/>
      <c r="D14" s="22"/>
      <c r="E14" s="47"/>
      <c r="F14" s="25">
        <f>I14-H14+1</f>
        <v>3</v>
      </c>
      <c r="G14" s="25"/>
      <c r="H14" s="63">
        <f>MIN(H15,H16)</f>
        <v>45724</v>
      </c>
      <c r="I14" s="63">
        <f>MAX(I15,I16)</f>
        <v>45726</v>
      </c>
      <c r="J14" s="26"/>
      <c r="K14" s="26"/>
      <c r="L14" s="26"/>
      <c r="M14" s="26"/>
      <c r="N14" s="26"/>
      <c r="O14" s="28">
        <f>SUMPRODUCT(O15:O18,Q15:Q18)</f>
        <v>1</v>
      </c>
      <c r="P14" s="28"/>
      <c r="Q14" s="28">
        <v>7.0000000000000007E-2</v>
      </c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</row>
    <row r="15" spans="1:66" s="52" customFormat="1" ht="15">
      <c r="A15" s="39"/>
      <c r="B15" s="7"/>
      <c r="C15" s="7" t="s">
        <v>89</v>
      </c>
      <c r="D15" s="39">
        <v>1</v>
      </c>
      <c r="E15" s="49" t="s">
        <v>52</v>
      </c>
      <c r="F15" s="78">
        <v>2</v>
      </c>
      <c r="G15" s="16">
        <v>1</v>
      </c>
      <c r="H15" s="64">
        <v>45724</v>
      </c>
      <c r="I15" s="64">
        <f t="shared" si="2"/>
        <v>45725</v>
      </c>
      <c r="J15" s="8" t="s">
        <v>39</v>
      </c>
      <c r="K15" s="8" t="s">
        <v>83</v>
      </c>
      <c r="L15" s="8" t="s">
        <v>59</v>
      </c>
      <c r="M15" s="8" t="s">
        <v>85</v>
      </c>
      <c r="N15" s="9" t="str">
        <f t="shared" si="3"/>
        <v>Hoàn Thành</v>
      </c>
      <c r="O15" s="19">
        <f t="shared" ref="O15:O18" si="4">MAX(R15:AC15)</f>
        <v>1</v>
      </c>
      <c r="P15" s="19"/>
      <c r="Q15" s="19">
        <v>0.35</v>
      </c>
      <c r="R15" s="19"/>
      <c r="S15" s="19"/>
      <c r="T15" s="19"/>
      <c r="U15" s="19"/>
      <c r="V15" s="19"/>
      <c r="W15" s="19">
        <v>0.5</v>
      </c>
      <c r="X15" s="19">
        <v>1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s="40" customFormat="1" ht="15" outlineLevel="1">
      <c r="A16" s="39"/>
      <c r="B16" s="7"/>
      <c r="C16" s="7" t="s">
        <v>87</v>
      </c>
      <c r="D16" s="39">
        <v>1</v>
      </c>
      <c r="E16" s="49" t="s">
        <v>52</v>
      </c>
      <c r="F16" s="78">
        <v>1</v>
      </c>
      <c r="G16" s="16">
        <v>1</v>
      </c>
      <c r="H16" s="64">
        <v>45726</v>
      </c>
      <c r="I16" s="64">
        <f t="shared" si="2"/>
        <v>45726</v>
      </c>
      <c r="J16" s="8" t="s">
        <v>39</v>
      </c>
      <c r="K16" s="8" t="s">
        <v>59</v>
      </c>
      <c r="L16" s="8" t="s">
        <v>59</v>
      </c>
      <c r="M16" s="8" t="s">
        <v>85</v>
      </c>
      <c r="N16" s="9" t="str">
        <f t="shared" si="3"/>
        <v>Hoàn Thành</v>
      </c>
      <c r="O16" s="19">
        <f t="shared" si="4"/>
        <v>1</v>
      </c>
      <c r="P16" s="19"/>
      <c r="Q16" s="19">
        <v>0.35</v>
      </c>
      <c r="R16" s="19"/>
      <c r="S16" s="19"/>
      <c r="T16" s="19"/>
      <c r="U16" s="19"/>
      <c r="V16" s="19"/>
      <c r="W16" s="19"/>
      <c r="X16" s="19"/>
      <c r="Y16" s="19">
        <v>1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s="40" customFormat="1" ht="15" outlineLevel="1">
      <c r="A17" s="39"/>
      <c r="B17" s="7"/>
      <c r="C17" s="7" t="s">
        <v>121</v>
      </c>
      <c r="D17" s="39">
        <v>1</v>
      </c>
      <c r="E17" s="49" t="s">
        <v>52</v>
      </c>
      <c r="F17" s="78">
        <v>1</v>
      </c>
      <c r="G17" s="16">
        <v>3</v>
      </c>
      <c r="H17" s="64">
        <v>45727</v>
      </c>
      <c r="I17" s="64">
        <f t="shared" ref="I17" si="5">H17+F17-1</f>
        <v>45727</v>
      </c>
      <c r="J17" s="8" t="s">
        <v>39</v>
      </c>
      <c r="K17" s="8" t="s">
        <v>86</v>
      </c>
      <c r="L17" s="8" t="s">
        <v>59</v>
      </c>
      <c r="M17" s="8" t="s">
        <v>85</v>
      </c>
      <c r="N17" s="9" t="str">
        <f t="shared" si="3"/>
        <v>Hoàn Thành</v>
      </c>
      <c r="O17" s="19">
        <f t="shared" si="4"/>
        <v>1</v>
      </c>
      <c r="P17" s="19"/>
      <c r="Q17" s="19">
        <v>0.15</v>
      </c>
      <c r="R17" s="19"/>
      <c r="S17" s="19"/>
      <c r="T17" s="19"/>
      <c r="U17" s="19"/>
      <c r="V17" s="19"/>
      <c r="W17" s="19"/>
      <c r="X17" s="19"/>
      <c r="Y17" s="19"/>
      <c r="Z17" s="19">
        <v>1</v>
      </c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s="40" customFormat="1" ht="15" outlineLevel="1">
      <c r="A18" s="39"/>
      <c r="B18" s="7"/>
      <c r="C18" s="7" t="s">
        <v>84</v>
      </c>
      <c r="D18" s="39">
        <v>1</v>
      </c>
      <c r="E18" s="49" t="s">
        <v>52</v>
      </c>
      <c r="F18" s="78">
        <v>1</v>
      </c>
      <c r="G18" s="16">
        <v>1</v>
      </c>
      <c r="H18" s="64">
        <v>45726</v>
      </c>
      <c r="I18" s="64">
        <f t="shared" ref="I18:I20" si="6">H18+F18-1</f>
        <v>45726</v>
      </c>
      <c r="J18" s="8" t="s">
        <v>39</v>
      </c>
      <c r="K18" s="8" t="s">
        <v>56</v>
      </c>
      <c r="L18" s="8" t="s">
        <v>59</v>
      </c>
      <c r="M18" s="8" t="s">
        <v>85</v>
      </c>
      <c r="N18" s="9" t="str">
        <f>IF(O18=100%,"Hoàn Thành", IF(O18=0,"Chưa Thực Hiện","Đang Thực Hiện"))</f>
        <v>Hoàn Thành</v>
      </c>
      <c r="O18" s="19">
        <f t="shared" si="4"/>
        <v>1</v>
      </c>
      <c r="P18" s="19"/>
      <c r="Q18" s="19">
        <v>0.15</v>
      </c>
      <c r="R18" s="19"/>
      <c r="S18" s="19"/>
      <c r="T18" s="19"/>
      <c r="U18" s="19"/>
      <c r="V18" s="19"/>
      <c r="W18" s="19"/>
      <c r="X18" s="19"/>
      <c r="Y18" s="19">
        <v>1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s="40" customFormat="1" ht="15" outlineLevel="1">
      <c r="A19" s="121" t="s">
        <v>186</v>
      </c>
      <c r="B19" s="24" t="s">
        <v>22</v>
      </c>
      <c r="C19" s="24"/>
      <c r="D19" s="22"/>
      <c r="E19" s="47" t="s">
        <v>52</v>
      </c>
      <c r="F19" s="25">
        <f>I19-H19+1</f>
        <v>9</v>
      </c>
      <c r="G19" s="25"/>
      <c r="H19" s="63">
        <f>MIN(H20,H21)</f>
        <v>45724</v>
      </c>
      <c r="I19" s="63">
        <f>MAX(I20,I21)</f>
        <v>45732</v>
      </c>
      <c r="J19" s="26"/>
      <c r="K19" s="26"/>
      <c r="L19" s="26"/>
      <c r="M19" s="26"/>
      <c r="N19" s="26"/>
      <c r="O19" s="28">
        <f>SUMPRODUCT(O20:O22,Q20:Q22)</f>
        <v>1</v>
      </c>
      <c r="P19" s="28"/>
      <c r="Q19" s="28">
        <v>0.15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</row>
    <row r="20" spans="1:66" s="52" customFormat="1" ht="15">
      <c r="A20" s="38"/>
      <c r="B20" s="7"/>
      <c r="C20" s="7" t="s">
        <v>88</v>
      </c>
      <c r="D20" s="39">
        <v>1</v>
      </c>
      <c r="E20" s="49" t="s">
        <v>52</v>
      </c>
      <c r="F20" s="78">
        <v>9</v>
      </c>
      <c r="G20" s="16">
        <v>1</v>
      </c>
      <c r="H20" s="64">
        <v>45724</v>
      </c>
      <c r="I20" s="64">
        <f t="shared" si="6"/>
        <v>45732</v>
      </c>
      <c r="J20" s="8" t="s">
        <v>39</v>
      </c>
      <c r="K20" s="8" t="s">
        <v>58</v>
      </c>
      <c r="L20" s="8" t="s">
        <v>57</v>
      </c>
      <c r="M20" s="8" t="s">
        <v>85</v>
      </c>
      <c r="N20" s="9" t="str">
        <f t="shared" ref="N20:N22" si="7">IF(O20=100%,"Hoàn Thành", IF(O20=0,"Chưa Thực Hiện","Đang Thực Hiện"))</f>
        <v>Hoàn Thành</v>
      </c>
      <c r="O20" s="19">
        <f>MAX(R20:AL20)</f>
        <v>1</v>
      </c>
      <c r="P20" s="19"/>
      <c r="Q20" s="19">
        <v>0.6</v>
      </c>
      <c r="R20" s="19"/>
      <c r="S20" s="19"/>
      <c r="T20" s="19"/>
      <c r="U20" s="19"/>
      <c r="V20" s="19"/>
      <c r="W20" s="19">
        <v>0.2</v>
      </c>
      <c r="X20" s="19">
        <v>0.3</v>
      </c>
      <c r="Y20" s="19">
        <v>0.4</v>
      </c>
      <c r="Z20" s="19">
        <v>0.45</v>
      </c>
      <c r="AA20" s="19">
        <v>0.5</v>
      </c>
      <c r="AB20" s="19">
        <v>0.55000000000000004</v>
      </c>
      <c r="AC20" s="19">
        <v>0.8</v>
      </c>
      <c r="AD20" s="19">
        <v>0.9</v>
      </c>
      <c r="AE20" s="19">
        <v>1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 s="40" customFormat="1" ht="15" outlineLevel="1">
      <c r="A21" s="38"/>
      <c r="B21" s="7"/>
      <c r="C21" s="7" t="s">
        <v>23</v>
      </c>
      <c r="D21" s="39">
        <v>1</v>
      </c>
      <c r="E21" s="49" t="s">
        <v>52</v>
      </c>
      <c r="F21" s="78">
        <v>3</v>
      </c>
      <c r="G21" s="16">
        <v>1</v>
      </c>
      <c r="H21" s="64">
        <v>45726</v>
      </c>
      <c r="I21" s="64">
        <f t="shared" ref="I21:I22" si="8">H21+F21-1</f>
        <v>45728</v>
      </c>
      <c r="J21" s="8" t="s">
        <v>39</v>
      </c>
      <c r="K21" s="8" t="s">
        <v>58</v>
      </c>
      <c r="L21" s="8" t="s">
        <v>57</v>
      </c>
      <c r="M21" s="8" t="s">
        <v>85</v>
      </c>
      <c r="N21" s="9" t="str">
        <f t="shared" si="7"/>
        <v>Hoàn Thành</v>
      </c>
      <c r="O21" s="19">
        <f>MAX(R21:AL21)</f>
        <v>1</v>
      </c>
      <c r="P21" s="19"/>
      <c r="Q21" s="19">
        <v>0.2</v>
      </c>
      <c r="R21" s="19"/>
      <c r="S21" s="19"/>
      <c r="T21" s="19"/>
      <c r="U21" s="19"/>
      <c r="V21" s="19"/>
      <c r="W21" s="19"/>
      <c r="X21" s="19"/>
      <c r="Y21" s="19">
        <v>0.5</v>
      </c>
      <c r="Z21" s="19">
        <v>0.8</v>
      </c>
      <c r="AA21" s="19">
        <v>1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s="40" customFormat="1" ht="15" outlineLevel="1">
      <c r="A22" s="38"/>
      <c r="B22" s="7"/>
      <c r="C22" s="7" t="s">
        <v>90</v>
      </c>
      <c r="D22" s="39"/>
      <c r="E22" s="49" t="s">
        <v>52</v>
      </c>
      <c r="F22" s="78">
        <v>7</v>
      </c>
      <c r="G22" s="16">
        <v>1</v>
      </c>
      <c r="H22" s="64">
        <f>I21</f>
        <v>45728</v>
      </c>
      <c r="I22" s="64">
        <f t="shared" si="8"/>
        <v>45734</v>
      </c>
      <c r="J22" s="8" t="s">
        <v>39</v>
      </c>
      <c r="K22" s="8" t="s">
        <v>83</v>
      </c>
      <c r="L22" s="8" t="s">
        <v>57</v>
      </c>
      <c r="M22" s="8" t="s">
        <v>85</v>
      </c>
      <c r="N22" s="9" t="str">
        <f t="shared" si="7"/>
        <v>Hoàn Thành</v>
      </c>
      <c r="O22" s="19">
        <f>MAX(R22:AL22)</f>
        <v>1</v>
      </c>
      <c r="P22" s="19"/>
      <c r="Q22" s="19">
        <v>0.2</v>
      </c>
      <c r="R22" s="19"/>
      <c r="S22" s="19"/>
      <c r="T22" s="19"/>
      <c r="U22" s="19"/>
      <c r="V22" s="19"/>
      <c r="W22" s="19"/>
      <c r="X22" s="19"/>
      <c r="Y22" s="19"/>
      <c r="Z22" s="19"/>
      <c r="AA22" s="19">
        <v>0.12</v>
      </c>
      <c r="AB22" s="19">
        <v>0.2</v>
      </c>
      <c r="AC22" s="19">
        <v>0.3</v>
      </c>
      <c r="AD22" s="19">
        <v>0.4</v>
      </c>
      <c r="AE22" s="19">
        <v>0.5</v>
      </c>
      <c r="AF22" s="19">
        <v>0.9</v>
      </c>
      <c r="AG22" s="19">
        <v>1</v>
      </c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 s="40" customFormat="1" ht="15" outlineLevel="1">
      <c r="A23" s="121" t="s">
        <v>185</v>
      </c>
      <c r="B23" s="23" t="s">
        <v>24</v>
      </c>
      <c r="C23" s="24"/>
      <c r="D23" s="22">
        <v>1</v>
      </c>
      <c r="E23" s="47" t="s">
        <v>52</v>
      </c>
      <c r="F23" s="25">
        <f>I23-H23+1</f>
        <v>11</v>
      </c>
      <c r="G23" s="25"/>
      <c r="H23" s="63">
        <f>MIN(H24:H34)</f>
        <v>45725</v>
      </c>
      <c r="I23" s="63">
        <f>MAX(I24:I34)</f>
        <v>45735</v>
      </c>
      <c r="J23" s="26"/>
      <c r="K23" s="26"/>
      <c r="L23" s="26"/>
      <c r="M23" s="26"/>
      <c r="N23" s="26"/>
      <c r="O23" s="28">
        <f>SUMPRODUCT(O24:O34,Q24:Q34)</f>
        <v>1</v>
      </c>
      <c r="P23" s="28"/>
      <c r="Q23" s="28">
        <v>0.15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</row>
    <row r="24" spans="1:66" s="52" customFormat="1" ht="15">
      <c r="A24" s="38"/>
      <c r="B24" s="14"/>
      <c r="C24" s="13" t="s">
        <v>78</v>
      </c>
      <c r="D24" s="68">
        <v>1</v>
      </c>
      <c r="E24" s="49" t="s">
        <v>52</v>
      </c>
      <c r="F24" s="78">
        <v>11</v>
      </c>
      <c r="G24" s="30">
        <v>3</v>
      </c>
      <c r="H24" s="64">
        <v>45725</v>
      </c>
      <c r="I24" s="64">
        <f t="shared" ref="I24:I34" si="9">H24+F24-1</f>
        <v>45735</v>
      </c>
      <c r="J24" s="8" t="s">
        <v>39</v>
      </c>
      <c r="K24" s="31" t="s">
        <v>75</v>
      </c>
      <c r="L24" s="31" t="s">
        <v>60</v>
      </c>
      <c r="M24" s="31"/>
      <c r="N24" s="9" t="str">
        <f t="shared" ref="N24:N34" si="10">IF(O24=100%,"Hoàn Thành", IF(O24=0,"Chưa Thực Hiện","Đang Thực Hiện"))</f>
        <v>Hoàn Thành</v>
      </c>
      <c r="O24" s="19">
        <f>MAX(R24:AL24)</f>
        <v>1</v>
      </c>
      <c r="P24" s="32"/>
      <c r="Q24" s="32">
        <v>0.1</v>
      </c>
      <c r="R24" s="33"/>
      <c r="S24" s="33"/>
      <c r="T24" s="33"/>
      <c r="U24" s="33"/>
      <c r="V24" s="33"/>
      <c r="W24" s="33"/>
      <c r="X24" s="33">
        <v>0.2</v>
      </c>
      <c r="Y24" s="33">
        <v>0.35</v>
      </c>
      <c r="Z24" s="33">
        <v>0.4</v>
      </c>
      <c r="AA24" s="33">
        <v>0.6</v>
      </c>
      <c r="AB24" s="33">
        <v>0.6</v>
      </c>
      <c r="AC24" s="33">
        <v>0.8</v>
      </c>
      <c r="AD24" s="33">
        <v>0.8</v>
      </c>
      <c r="AE24" s="33">
        <v>0.8</v>
      </c>
      <c r="AF24" s="33">
        <v>0.95</v>
      </c>
      <c r="AG24" s="33">
        <v>0.95</v>
      </c>
      <c r="AH24" s="33">
        <v>1</v>
      </c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</row>
    <row r="25" spans="1:66" ht="15" outlineLevel="1">
      <c r="A25" s="38"/>
      <c r="B25" s="14"/>
      <c r="C25" s="13" t="s">
        <v>25</v>
      </c>
      <c r="D25" s="68">
        <v>1</v>
      </c>
      <c r="E25" s="49" t="s">
        <v>52</v>
      </c>
      <c r="F25" s="78">
        <v>2</v>
      </c>
      <c r="G25" s="16">
        <v>1</v>
      </c>
      <c r="H25" s="64">
        <f>H24</f>
        <v>45725</v>
      </c>
      <c r="I25" s="64">
        <f t="shared" si="9"/>
        <v>45726</v>
      </c>
      <c r="J25" s="8" t="s">
        <v>39</v>
      </c>
      <c r="K25" s="31" t="s">
        <v>69</v>
      </c>
      <c r="L25" s="31" t="s">
        <v>60</v>
      </c>
      <c r="M25" s="31"/>
      <c r="N25" s="9" t="str">
        <f t="shared" si="10"/>
        <v>Hoàn Thành</v>
      </c>
      <c r="O25" s="19">
        <f t="shared" ref="O25:O36" si="11">MAX(R25:AL25)</f>
        <v>1</v>
      </c>
      <c r="P25" s="19"/>
      <c r="Q25" s="32">
        <v>0.1</v>
      </c>
      <c r="R25" s="33"/>
      <c r="S25" s="33"/>
      <c r="T25" s="33"/>
      <c r="U25" s="33"/>
      <c r="V25" s="33"/>
      <c r="W25" s="33"/>
      <c r="X25" s="33">
        <v>0.5</v>
      </c>
      <c r="Y25" s="33">
        <v>1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</row>
    <row r="26" spans="1:66" ht="15" outlineLevel="1">
      <c r="A26" s="38"/>
      <c r="B26" s="14"/>
      <c r="C26" s="13" t="s">
        <v>73</v>
      </c>
      <c r="D26" s="68">
        <v>1</v>
      </c>
      <c r="E26" s="49" t="s">
        <v>52</v>
      </c>
      <c r="F26" s="78">
        <v>2</v>
      </c>
      <c r="G26" s="30">
        <v>1</v>
      </c>
      <c r="H26" s="64">
        <v>45725</v>
      </c>
      <c r="I26" s="64">
        <f t="shared" si="9"/>
        <v>45726</v>
      </c>
      <c r="J26" s="8" t="s">
        <v>39</v>
      </c>
      <c r="K26" s="31" t="s">
        <v>64</v>
      </c>
      <c r="L26" s="31" t="s">
        <v>60</v>
      </c>
      <c r="M26" s="31"/>
      <c r="N26" s="9" t="str">
        <f t="shared" si="10"/>
        <v>Hoàn Thành</v>
      </c>
      <c r="O26" s="19">
        <f t="shared" si="11"/>
        <v>1</v>
      </c>
      <c r="P26" s="32"/>
      <c r="Q26" s="32">
        <v>0.15</v>
      </c>
      <c r="R26" s="33"/>
      <c r="S26" s="33"/>
      <c r="T26" s="33"/>
      <c r="U26" s="33"/>
      <c r="V26" s="33"/>
      <c r="W26" s="33"/>
      <c r="X26" s="33">
        <v>0.6</v>
      </c>
      <c r="Y26" s="33">
        <v>1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</row>
    <row r="27" spans="1:66" ht="15" outlineLevel="1">
      <c r="A27" s="38"/>
      <c r="B27" s="14"/>
      <c r="C27" s="13" t="s">
        <v>81</v>
      </c>
      <c r="D27" s="68"/>
      <c r="E27" s="49" t="s">
        <v>52</v>
      </c>
      <c r="F27" s="78">
        <v>1</v>
      </c>
      <c r="G27" s="30">
        <v>1</v>
      </c>
      <c r="H27" s="64">
        <v>45726</v>
      </c>
      <c r="I27" s="64">
        <f t="shared" si="9"/>
        <v>45726</v>
      </c>
      <c r="J27" s="8" t="s">
        <v>39</v>
      </c>
      <c r="K27" s="31" t="s">
        <v>56</v>
      </c>
      <c r="L27" s="31" t="s">
        <v>60</v>
      </c>
      <c r="M27" s="31"/>
      <c r="N27" s="9" t="str">
        <f t="shared" si="10"/>
        <v>Hoàn Thành</v>
      </c>
      <c r="O27" s="19">
        <f t="shared" si="11"/>
        <v>1</v>
      </c>
      <c r="P27" s="32"/>
      <c r="Q27" s="32">
        <v>0.1</v>
      </c>
      <c r="R27" s="33"/>
      <c r="S27" s="33"/>
      <c r="T27" s="33"/>
      <c r="U27" s="33"/>
      <c r="V27" s="33"/>
      <c r="W27" s="33"/>
      <c r="X27" s="33"/>
      <c r="Y27" s="33">
        <v>1</v>
      </c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</row>
    <row r="28" spans="1:66" ht="15" outlineLevel="1">
      <c r="A28" s="38"/>
      <c r="B28" s="14"/>
      <c r="C28" s="13" t="s">
        <v>26</v>
      </c>
      <c r="D28" s="68">
        <v>1</v>
      </c>
      <c r="E28" s="49" t="s">
        <v>52</v>
      </c>
      <c r="F28" s="78">
        <v>1</v>
      </c>
      <c r="G28" s="30">
        <v>1</v>
      </c>
      <c r="H28" s="64">
        <v>45726</v>
      </c>
      <c r="I28" s="64">
        <f>H28+F28-1</f>
        <v>45726</v>
      </c>
      <c r="J28" s="8" t="s">
        <v>39</v>
      </c>
      <c r="K28" s="31" t="s">
        <v>65</v>
      </c>
      <c r="L28" s="31" t="s">
        <v>60</v>
      </c>
      <c r="M28" s="31" t="s">
        <v>85</v>
      </c>
      <c r="N28" s="9" t="str">
        <f t="shared" si="10"/>
        <v>Hoàn Thành</v>
      </c>
      <c r="O28" s="19">
        <f t="shared" si="11"/>
        <v>1</v>
      </c>
      <c r="P28" s="32"/>
      <c r="Q28" s="32">
        <v>0.1</v>
      </c>
      <c r="R28" s="33"/>
      <c r="S28" s="33"/>
      <c r="T28" s="33"/>
      <c r="U28" s="33"/>
      <c r="V28" s="33"/>
      <c r="W28" s="33"/>
      <c r="X28" s="33"/>
      <c r="Y28" s="33">
        <v>1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</row>
    <row r="29" spans="1:66" ht="15" outlineLevel="1">
      <c r="A29" s="38"/>
      <c r="B29" s="14"/>
      <c r="C29" s="13" t="s">
        <v>74</v>
      </c>
      <c r="D29" s="68">
        <v>1</v>
      </c>
      <c r="E29" s="49" t="s">
        <v>52</v>
      </c>
      <c r="F29" s="78">
        <v>2</v>
      </c>
      <c r="G29" s="30">
        <v>2</v>
      </c>
      <c r="H29" s="64">
        <v>45726</v>
      </c>
      <c r="I29" s="64">
        <f t="shared" si="9"/>
        <v>45727</v>
      </c>
      <c r="J29" s="8" t="s">
        <v>39</v>
      </c>
      <c r="K29" s="31" t="s">
        <v>82</v>
      </c>
      <c r="L29" s="31" t="s">
        <v>60</v>
      </c>
      <c r="M29" s="31" t="s">
        <v>85</v>
      </c>
      <c r="N29" s="9" t="str">
        <f t="shared" si="10"/>
        <v>Hoàn Thành</v>
      </c>
      <c r="O29" s="19">
        <f t="shared" si="11"/>
        <v>1</v>
      </c>
      <c r="P29" s="32"/>
      <c r="Q29" s="32">
        <v>0.1</v>
      </c>
      <c r="R29" s="33"/>
      <c r="S29" s="33"/>
      <c r="T29" s="33"/>
      <c r="U29" s="33"/>
      <c r="V29" s="33"/>
      <c r="W29" s="33"/>
      <c r="X29" s="33"/>
      <c r="Y29" s="33">
        <v>0.2</v>
      </c>
      <c r="Z29" s="33"/>
      <c r="AA29" s="33"/>
      <c r="AB29" s="33"/>
      <c r="AC29" s="33"/>
      <c r="AD29" s="33"/>
      <c r="AE29" s="33"/>
      <c r="AF29" s="33"/>
      <c r="AG29" s="33">
        <v>1</v>
      </c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</row>
    <row r="30" spans="1:66" ht="15" outlineLevel="1">
      <c r="A30" s="38"/>
      <c r="B30" s="14"/>
      <c r="C30" s="14" t="s">
        <v>66</v>
      </c>
      <c r="D30" s="68">
        <v>1</v>
      </c>
      <c r="E30" s="49" t="s">
        <v>52</v>
      </c>
      <c r="F30" s="78">
        <v>1</v>
      </c>
      <c r="G30" s="30">
        <v>1</v>
      </c>
      <c r="H30" s="64">
        <f>I25</f>
        <v>45726</v>
      </c>
      <c r="I30" s="64">
        <f t="shared" si="9"/>
        <v>45726</v>
      </c>
      <c r="J30" s="8" t="s">
        <v>39</v>
      </c>
      <c r="K30" s="31" t="s">
        <v>69</v>
      </c>
      <c r="L30" s="31" t="s">
        <v>60</v>
      </c>
      <c r="M30" s="31"/>
      <c r="N30" s="9" t="str">
        <f t="shared" si="10"/>
        <v>Hoàn Thành</v>
      </c>
      <c r="O30" s="19">
        <f t="shared" si="11"/>
        <v>1</v>
      </c>
      <c r="P30" s="32"/>
      <c r="Q30" s="32">
        <v>0.05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>
        <v>1</v>
      </c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</row>
    <row r="31" spans="1:66" ht="15" outlineLevel="1">
      <c r="A31" s="38"/>
      <c r="B31" s="14"/>
      <c r="C31" s="14" t="s">
        <v>61</v>
      </c>
      <c r="D31" s="68"/>
      <c r="E31" s="49" t="s">
        <v>52</v>
      </c>
      <c r="F31" s="78">
        <v>3</v>
      </c>
      <c r="G31" s="30">
        <v>1</v>
      </c>
      <c r="H31" s="64">
        <v>45728</v>
      </c>
      <c r="I31" s="64">
        <f t="shared" si="9"/>
        <v>45730</v>
      </c>
      <c r="J31" s="8" t="s">
        <v>39</v>
      </c>
      <c r="K31" s="31" t="s">
        <v>83</v>
      </c>
      <c r="L31" s="31" t="s">
        <v>60</v>
      </c>
      <c r="M31" s="31"/>
      <c r="N31" s="9" t="str">
        <f t="shared" si="10"/>
        <v>Hoàn Thành</v>
      </c>
      <c r="O31" s="19">
        <f t="shared" si="11"/>
        <v>1</v>
      </c>
      <c r="P31" s="32"/>
      <c r="Q31" s="32">
        <v>0.05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>
        <v>1</v>
      </c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</row>
    <row r="32" spans="1:66" ht="15" outlineLevel="1">
      <c r="A32" s="38"/>
      <c r="B32" s="14"/>
      <c r="C32" s="14" t="s">
        <v>27</v>
      </c>
      <c r="D32" s="68">
        <v>1</v>
      </c>
      <c r="E32" s="49" t="s">
        <v>52</v>
      </c>
      <c r="F32" s="78">
        <v>1</v>
      </c>
      <c r="G32" s="30">
        <v>1</v>
      </c>
      <c r="H32" s="64">
        <v>45727</v>
      </c>
      <c r="I32" s="64">
        <f t="shared" si="9"/>
        <v>45727</v>
      </c>
      <c r="J32" s="8" t="s">
        <v>39</v>
      </c>
      <c r="K32" s="31" t="s">
        <v>83</v>
      </c>
      <c r="L32" s="31" t="s">
        <v>60</v>
      </c>
      <c r="M32" s="31" t="s">
        <v>85</v>
      </c>
      <c r="N32" s="9" t="str">
        <f t="shared" si="10"/>
        <v>Hoàn Thành</v>
      </c>
      <c r="O32" s="19">
        <f t="shared" si="11"/>
        <v>1</v>
      </c>
      <c r="P32" s="32"/>
      <c r="Q32" s="32">
        <v>0.1</v>
      </c>
      <c r="R32" s="33"/>
      <c r="S32" s="33"/>
      <c r="T32" s="33"/>
      <c r="U32" s="33"/>
      <c r="V32" s="33"/>
      <c r="W32" s="33"/>
      <c r="X32" s="33"/>
      <c r="Y32" s="33">
        <v>0.7</v>
      </c>
      <c r="Z32" s="33">
        <v>1</v>
      </c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</row>
    <row r="33" spans="1:66" ht="15" outlineLevel="1">
      <c r="A33" s="38"/>
      <c r="B33" s="14"/>
      <c r="C33" s="14" t="s">
        <v>28</v>
      </c>
      <c r="D33" s="68">
        <v>1</v>
      </c>
      <c r="E33" s="49" t="s">
        <v>52</v>
      </c>
      <c r="F33" s="78">
        <v>1</v>
      </c>
      <c r="G33" s="30">
        <v>1</v>
      </c>
      <c r="H33" s="64">
        <f>I32</f>
        <v>45727</v>
      </c>
      <c r="I33" s="64">
        <f t="shared" si="9"/>
        <v>45727</v>
      </c>
      <c r="J33" s="8" t="s">
        <v>39</v>
      </c>
      <c r="K33" s="31" t="s">
        <v>65</v>
      </c>
      <c r="L33" s="31" t="s">
        <v>60</v>
      </c>
      <c r="M33" s="31" t="s">
        <v>85</v>
      </c>
      <c r="N33" s="9" t="str">
        <f t="shared" si="10"/>
        <v>Hoàn Thành</v>
      </c>
      <c r="O33" s="19">
        <f t="shared" si="11"/>
        <v>1</v>
      </c>
      <c r="P33" s="32"/>
      <c r="Q33" s="32">
        <v>0.1</v>
      </c>
      <c r="R33" s="33"/>
      <c r="S33" s="33"/>
      <c r="T33" s="33"/>
      <c r="U33" s="33"/>
      <c r="V33" s="33"/>
      <c r="W33" s="33"/>
      <c r="X33" s="33"/>
      <c r="Y33" s="33">
        <v>0.8</v>
      </c>
      <c r="Z33" s="33">
        <v>1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</row>
    <row r="34" spans="1:66" ht="14.4" customHeight="1" outlineLevel="1">
      <c r="A34" s="38"/>
      <c r="B34" s="14"/>
      <c r="C34" s="14" t="s">
        <v>29</v>
      </c>
      <c r="D34" s="68">
        <v>1</v>
      </c>
      <c r="E34" s="49" t="s">
        <v>52</v>
      </c>
      <c r="F34" s="78">
        <v>1</v>
      </c>
      <c r="G34" s="30">
        <v>1</v>
      </c>
      <c r="H34" s="64">
        <f>I33</f>
        <v>45727</v>
      </c>
      <c r="I34" s="64">
        <f t="shared" si="9"/>
        <v>45727</v>
      </c>
      <c r="J34" s="8" t="s">
        <v>39</v>
      </c>
      <c r="K34" s="31" t="s">
        <v>65</v>
      </c>
      <c r="L34" s="31" t="s">
        <v>60</v>
      </c>
      <c r="M34" s="31" t="s">
        <v>85</v>
      </c>
      <c r="N34" s="9" t="str">
        <f t="shared" si="10"/>
        <v>Hoàn Thành</v>
      </c>
      <c r="O34" s="19">
        <f t="shared" si="11"/>
        <v>1</v>
      </c>
      <c r="P34" s="32"/>
      <c r="Q34" s="32">
        <v>0.05</v>
      </c>
      <c r="R34" s="33"/>
      <c r="S34" s="33"/>
      <c r="T34" s="33"/>
      <c r="U34" s="33"/>
      <c r="V34" s="33"/>
      <c r="W34" s="33"/>
      <c r="X34" s="33"/>
      <c r="Y34" s="33">
        <v>0.5</v>
      </c>
      <c r="Z34" s="33">
        <v>1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</row>
    <row r="35" spans="1:66" ht="15" outlineLevel="1">
      <c r="A35" s="121" t="s">
        <v>184</v>
      </c>
      <c r="B35" s="29" t="s">
        <v>68</v>
      </c>
      <c r="C35" s="34"/>
      <c r="D35" s="22"/>
      <c r="E35" s="47" t="s">
        <v>52</v>
      </c>
      <c r="F35" s="25">
        <f>I35-H35+1</f>
        <v>3</v>
      </c>
      <c r="G35" s="35"/>
      <c r="H35" s="63">
        <f>MIN(H36,H37,H38,H39)</f>
        <v>45729</v>
      </c>
      <c r="I35" s="63">
        <f>MAX(I36,I37,I38,I39)</f>
        <v>45731</v>
      </c>
      <c r="J35" s="36"/>
      <c r="K35" s="36"/>
      <c r="L35" s="36"/>
      <c r="M35" s="36"/>
      <c r="N35" s="26"/>
      <c r="O35" s="28">
        <f>SUMPRODUCT(O36:O41,Q36:Q41)</f>
        <v>1</v>
      </c>
      <c r="P35" s="28"/>
      <c r="Q35" s="37">
        <v>0.15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spans="1:66" s="52" customFormat="1" ht="15">
      <c r="A36" s="38"/>
      <c r="B36" s="14"/>
      <c r="C36" s="10" t="s">
        <v>91</v>
      </c>
      <c r="D36" s="38">
        <v>1</v>
      </c>
      <c r="E36" s="49" t="s">
        <v>52</v>
      </c>
      <c r="F36" s="78">
        <v>1</v>
      </c>
      <c r="G36" s="16">
        <v>1</v>
      </c>
      <c r="H36" s="64">
        <f>L2</f>
        <v>45729</v>
      </c>
      <c r="I36" s="64">
        <f t="shared" ref="I36:I41" si="12">H36+F36-1</f>
        <v>45729</v>
      </c>
      <c r="J36" s="8" t="s">
        <v>39</v>
      </c>
      <c r="K36" s="31" t="s">
        <v>69</v>
      </c>
      <c r="L36" s="8" t="s">
        <v>60</v>
      </c>
      <c r="M36" s="31"/>
      <c r="N36" s="9" t="str">
        <f t="shared" ref="N36:N41" si="13">IF(O36=100%,"Hoàn Thành", IF(O36=0,"Chưa Thực Hiện","Đang Thực Hiện"))</f>
        <v>Hoàn Thành</v>
      </c>
      <c r="O36" s="19">
        <f t="shared" si="11"/>
        <v>1</v>
      </c>
      <c r="P36" s="19"/>
      <c r="Q36" s="32">
        <v>0.15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>
        <v>0.3</v>
      </c>
      <c r="AC36" s="33"/>
      <c r="AD36" s="33"/>
      <c r="AE36" s="33">
        <v>1</v>
      </c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</row>
    <row r="37" spans="1:66" ht="15" outlineLevel="1">
      <c r="A37" s="38"/>
      <c r="B37" s="14"/>
      <c r="C37" s="10" t="s">
        <v>92</v>
      </c>
      <c r="D37" s="38">
        <v>1</v>
      </c>
      <c r="E37" s="49" t="s">
        <v>52</v>
      </c>
      <c r="F37" s="78">
        <v>2</v>
      </c>
      <c r="G37" s="16">
        <v>2</v>
      </c>
      <c r="H37" s="64">
        <f>H36</f>
        <v>45729</v>
      </c>
      <c r="I37" s="64">
        <f t="shared" si="12"/>
        <v>45730</v>
      </c>
      <c r="J37" s="8" t="s">
        <v>39</v>
      </c>
      <c r="K37" s="31" t="s">
        <v>134</v>
      </c>
      <c r="L37" s="8" t="s">
        <v>60</v>
      </c>
      <c r="M37" s="31" t="s">
        <v>135</v>
      </c>
      <c r="N37" s="9" t="str">
        <f t="shared" si="13"/>
        <v>Hoàn Thành</v>
      </c>
      <c r="O37" s="19">
        <f t="shared" ref="O37:O41" si="14">MAX(R37:AC37)</f>
        <v>1</v>
      </c>
      <c r="P37" s="19"/>
      <c r="Q37" s="32">
        <v>0.3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>
        <v>1</v>
      </c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</row>
    <row r="38" spans="1:66" ht="15" outlineLevel="1">
      <c r="A38" s="38"/>
      <c r="B38" s="14"/>
      <c r="C38" s="10" t="s">
        <v>30</v>
      </c>
      <c r="D38" s="38">
        <v>1</v>
      </c>
      <c r="E38" s="49" t="s">
        <v>52</v>
      </c>
      <c r="F38" s="78">
        <v>1</v>
      </c>
      <c r="G38" s="30">
        <v>1</v>
      </c>
      <c r="H38" s="64">
        <f>H37</f>
        <v>45729</v>
      </c>
      <c r="I38" s="64">
        <f t="shared" si="12"/>
        <v>45729</v>
      </c>
      <c r="J38" s="8" t="s">
        <v>39</v>
      </c>
      <c r="K38" s="31" t="s">
        <v>136</v>
      </c>
      <c r="L38" s="8" t="s">
        <v>60</v>
      </c>
      <c r="M38" s="31"/>
      <c r="N38" s="9" t="str">
        <f t="shared" si="13"/>
        <v>Hoàn Thành</v>
      </c>
      <c r="O38" s="19">
        <f t="shared" si="14"/>
        <v>1</v>
      </c>
      <c r="P38" s="32"/>
      <c r="Q38" s="32">
        <v>0.1</v>
      </c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>
        <v>1</v>
      </c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</row>
    <row r="39" spans="1:66" ht="15" outlineLevel="1">
      <c r="A39" s="38"/>
      <c r="B39" s="14"/>
      <c r="C39" s="10" t="s">
        <v>31</v>
      </c>
      <c r="D39" s="38">
        <v>1</v>
      </c>
      <c r="E39" s="49" t="s">
        <v>52</v>
      </c>
      <c r="F39" s="78">
        <v>2</v>
      </c>
      <c r="G39" s="16">
        <v>4</v>
      </c>
      <c r="H39" s="64">
        <f>L4</f>
        <v>45730</v>
      </c>
      <c r="I39" s="64">
        <f t="shared" si="12"/>
        <v>45731</v>
      </c>
      <c r="J39" s="8" t="s">
        <v>39</v>
      </c>
      <c r="K39" s="31" t="s">
        <v>122</v>
      </c>
      <c r="L39" s="8" t="s">
        <v>60</v>
      </c>
      <c r="M39" s="31" t="s">
        <v>85</v>
      </c>
      <c r="N39" s="9" t="str">
        <f t="shared" si="13"/>
        <v>Hoàn Thành</v>
      </c>
      <c r="O39" s="19">
        <f t="shared" ref="O39" si="15">MAX(R39:AL39)</f>
        <v>1</v>
      </c>
      <c r="P39" s="19"/>
      <c r="Q39" s="32">
        <v>0.35</v>
      </c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>
        <v>0.8</v>
      </c>
      <c r="AD39" s="33">
        <v>0.95</v>
      </c>
      <c r="AE39" s="33">
        <v>1</v>
      </c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</row>
    <row r="40" spans="1:66" ht="15" outlineLevel="1">
      <c r="A40" s="38"/>
      <c r="B40" s="14"/>
      <c r="C40" s="10" t="s">
        <v>79</v>
      </c>
      <c r="D40" s="38"/>
      <c r="E40" s="49" t="s">
        <v>52</v>
      </c>
      <c r="F40" s="78">
        <v>2</v>
      </c>
      <c r="G40" s="16">
        <v>1</v>
      </c>
      <c r="H40" s="64">
        <f>L3</f>
        <v>45726</v>
      </c>
      <c r="I40" s="64">
        <f t="shared" si="12"/>
        <v>45727</v>
      </c>
      <c r="J40" s="8" t="s">
        <v>39</v>
      </c>
      <c r="K40" s="31" t="s">
        <v>55</v>
      </c>
      <c r="L40" s="8" t="s">
        <v>60</v>
      </c>
      <c r="M40" s="31"/>
      <c r="N40" s="9" t="str">
        <f t="shared" si="13"/>
        <v>Hoàn Thành</v>
      </c>
      <c r="O40" s="19">
        <f t="shared" si="14"/>
        <v>1</v>
      </c>
      <c r="P40" s="19"/>
      <c r="Q40" s="32">
        <v>0.05</v>
      </c>
      <c r="R40" s="33"/>
      <c r="S40" s="33"/>
      <c r="T40" s="33"/>
      <c r="U40" s="33"/>
      <c r="V40" s="33"/>
      <c r="W40" s="33"/>
      <c r="X40" s="33"/>
      <c r="Y40" s="33">
        <v>1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</row>
    <row r="41" spans="1:66" ht="15" outlineLevel="1">
      <c r="A41" s="38"/>
      <c r="B41" s="14"/>
      <c r="C41" s="10" t="s">
        <v>80</v>
      </c>
      <c r="D41" s="38"/>
      <c r="E41" s="49" t="s">
        <v>52</v>
      </c>
      <c r="F41" s="78">
        <v>2</v>
      </c>
      <c r="G41" s="16">
        <v>1</v>
      </c>
      <c r="H41" s="64">
        <f>H40</f>
        <v>45726</v>
      </c>
      <c r="I41" s="64">
        <f t="shared" si="12"/>
        <v>45727</v>
      </c>
      <c r="J41" s="8" t="s">
        <v>39</v>
      </c>
      <c r="K41" s="31" t="s">
        <v>55</v>
      </c>
      <c r="L41" s="8" t="s">
        <v>60</v>
      </c>
      <c r="M41" s="31" t="s">
        <v>85</v>
      </c>
      <c r="N41" s="9" t="str">
        <f t="shared" si="13"/>
        <v>Hoàn Thành</v>
      </c>
      <c r="O41" s="19">
        <f t="shared" si="14"/>
        <v>1</v>
      </c>
      <c r="P41" s="19"/>
      <c r="Q41" s="32">
        <v>0.05</v>
      </c>
      <c r="R41" s="33"/>
      <c r="S41" s="33"/>
      <c r="T41" s="33"/>
      <c r="U41" s="33"/>
      <c r="V41" s="33"/>
      <c r="W41" s="33"/>
      <c r="X41" s="33"/>
      <c r="Y41" s="33">
        <v>0.9</v>
      </c>
      <c r="Z41" s="33">
        <v>1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</row>
    <row r="42" spans="1:66" ht="15" outlineLevel="1">
      <c r="A42" s="121" t="s">
        <v>183</v>
      </c>
      <c r="B42" s="24" t="s">
        <v>32</v>
      </c>
      <c r="C42" s="24"/>
      <c r="D42" s="22"/>
      <c r="E42" s="47" t="s">
        <v>52</v>
      </c>
      <c r="F42" s="25">
        <f>I42-H42+1</f>
        <v>9</v>
      </c>
      <c r="G42" s="25"/>
      <c r="H42" s="63">
        <f>MIN(H43:H108)</f>
        <v>45727</v>
      </c>
      <c r="I42" s="63">
        <f>MAX(I43:I108)</f>
        <v>45735</v>
      </c>
      <c r="J42" s="26"/>
      <c r="K42" s="26"/>
      <c r="L42" s="26"/>
      <c r="M42" s="26"/>
      <c r="N42" s="26"/>
      <c r="O42" s="28">
        <f>O43*Q43+O44*Q44+O47*Q47+O56*Q56+O65*Q65+O74*Q74+O83*Q83+O92*Q92+O94*Q94+O99*Q99+O104*Q104+O93*Q93</f>
        <v>1</v>
      </c>
      <c r="P42" s="28"/>
      <c r="Q42" s="28">
        <v>0.36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s="52" customFormat="1" ht="15">
      <c r="A43" s="38">
        <v>1</v>
      </c>
      <c r="B43" s="7"/>
      <c r="C43" s="7" t="s">
        <v>54</v>
      </c>
      <c r="D43" s="38">
        <v>1</v>
      </c>
      <c r="E43" s="49" t="s">
        <v>52</v>
      </c>
      <c r="F43" s="78">
        <v>3</v>
      </c>
      <c r="G43" s="16">
        <v>1</v>
      </c>
      <c r="H43" s="64">
        <v>45728</v>
      </c>
      <c r="I43" s="64">
        <f t="shared" ref="I43:I95" si="16">H43+F43-1</f>
        <v>45730</v>
      </c>
      <c r="J43" s="8" t="s">
        <v>39</v>
      </c>
      <c r="K43" s="8" t="s">
        <v>94</v>
      </c>
      <c r="L43" s="8" t="s">
        <v>111</v>
      </c>
      <c r="M43" s="31" t="s">
        <v>85</v>
      </c>
      <c r="N43" s="9" t="str">
        <f t="shared" ref="N43:N91" si="17">IF(O43=100%,"Hoàn Thành", IF(O43=0,"Chưa Thực Hiện","Đang Thực Hiện"))</f>
        <v>Hoàn Thành</v>
      </c>
      <c r="O43" s="19">
        <f t="shared" ref="O43" si="18">MAX(R43:AL43)</f>
        <v>1</v>
      </c>
      <c r="P43" s="19"/>
      <c r="Q43" s="19">
        <v>0.05</v>
      </c>
      <c r="R43" s="20"/>
      <c r="S43" s="20"/>
      <c r="T43" s="20"/>
      <c r="U43" s="20"/>
      <c r="V43" s="20"/>
      <c r="W43" s="20"/>
      <c r="X43" s="20"/>
      <c r="Y43" s="20"/>
      <c r="Z43" s="20"/>
      <c r="AA43" s="20">
        <v>0.3</v>
      </c>
      <c r="AB43" s="20">
        <v>0.5</v>
      </c>
      <c r="AC43" s="20">
        <v>0.9</v>
      </c>
      <c r="AD43" s="20">
        <v>1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spans="1:66" ht="15">
      <c r="A44" s="38">
        <v>2</v>
      </c>
      <c r="B44" s="7"/>
      <c r="C44" s="7" t="s">
        <v>104</v>
      </c>
      <c r="D44" s="38">
        <v>1</v>
      </c>
      <c r="E44" s="49"/>
      <c r="F44" s="78"/>
      <c r="G44" s="16"/>
      <c r="H44" s="64">
        <f>MIN(H45:H46)</f>
        <v>45727</v>
      </c>
      <c r="I44" s="64">
        <f>MAX(I45:I46)</f>
        <v>45731</v>
      </c>
      <c r="J44" s="8" t="s">
        <v>39</v>
      </c>
      <c r="K44" s="8" t="s">
        <v>109</v>
      </c>
      <c r="L44" s="8" t="s">
        <v>110</v>
      </c>
      <c r="M44" s="31" t="s">
        <v>85</v>
      </c>
      <c r="N44" s="9"/>
      <c r="O44" s="19">
        <f>SUMPRODUCT(O45:O46,Q45:Q46)</f>
        <v>1</v>
      </c>
      <c r="P44" s="19"/>
      <c r="Q44" s="19">
        <v>0.1</v>
      </c>
      <c r="R44" s="20"/>
      <c r="S44" s="20"/>
      <c r="T44" s="20"/>
      <c r="U44" s="20"/>
      <c r="V44" s="20"/>
      <c r="W44" s="20"/>
      <c r="X44" s="20"/>
      <c r="Y44" s="20"/>
      <c r="Z44" s="20">
        <v>0.15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spans="1:66" ht="15">
      <c r="A45" s="38"/>
      <c r="B45" s="7"/>
      <c r="C45" s="7" t="s">
        <v>105</v>
      </c>
      <c r="D45" s="38">
        <v>1</v>
      </c>
      <c r="E45" s="49"/>
      <c r="F45" s="78">
        <v>5</v>
      </c>
      <c r="G45" s="16"/>
      <c r="H45" s="64">
        <v>45727</v>
      </c>
      <c r="I45" s="64">
        <f t="shared" si="16"/>
        <v>45731</v>
      </c>
      <c r="J45" s="8"/>
      <c r="K45" s="8" t="s">
        <v>60</v>
      </c>
      <c r="L45" s="8"/>
      <c r="M45" s="31"/>
      <c r="N45" s="9" t="str">
        <f t="shared" si="17"/>
        <v>Hoàn Thành</v>
      </c>
      <c r="O45" s="19">
        <f>MAX(R45:AJ45)</f>
        <v>1</v>
      </c>
      <c r="P45" s="19"/>
      <c r="Q45" s="19">
        <v>0.6</v>
      </c>
      <c r="R45" s="20"/>
      <c r="S45" s="20"/>
      <c r="T45" s="20"/>
      <c r="U45" s="20"/>
      <c r="V45" s="20"/>
      <c r="W45" s="20"/>
      <c r="X45" s="20"/>
      <c r="Y45" s="20"/>
      <c r="Z45" s="20"/>
      <c r="AA45" s="20">
        <v>0.2</v>
      </c>
      <c r="AB45" s="20">
        <v>0.4</v>
      </c>
      <c r="AC45" s="20">
        <v>0.8</v>
      </c>
      <c r="AD45" s="20">
        <v>1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spans="1:66" ht="15">
      <c r="A46" s="38"/>
      <c r="B46" s="7"/>
      <c r="C46" s="7" t="s">
        <v>79</v>
      </c>
      <c r="D46" s="38">
        <v>1</v>
      </c>
      <c r="E46" s="49"/>
      <c r="F46" s="78">
        <v>3</v>
      </c>
      <c r="G46" s="16"/>
      <c r="H46" s="64">
        <v>45727</v>
      </c>
      <c r="I46" s="64">
        <f t="shared" si="16"/>
        <v>45729</v>
      </c>
      <c r="J46" s="8"/>
      <c r="K46" s="8" t="s">
        <v>56</v>
      </c>
      <c r="L46" s="8"/>
      <c r="M46" s="31"/>
      <c r="N46" s="9" t="str">
        <f t="shared" si="17"/>
        <v>Hoàn Thành</v>
      </c>
      <c r="O46" s="19">
        <f t="shared" ref="O46:O98" si="19">MAX(R46:AC46)</f>
        <v>1</v>
      </c>
      <c r="P46" s="19"/>
      <c r="Q46" s="19">
        <v>0.4</v>
      </c>
      <c r="R46" s="20"/>
      <c r="S46" s="20"/>
      <c r="T46" s="20"/>
      <c r="U46" s="20"/>
      <c r="V46" s="20"/>
      <c r="W46" s="20"/>
      <c r="X46" s="20"/>
      <c r="Y46" s="20"/>
      <c r="Z46" s="20"/>
      <c r="AA46" s="20">
        <v>0.5</v>
      </c>
      <c r="AB46" s="20">
        <v>1</v>
      </c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spans="1:66" ht="15">
      <c r="A47" s="38">
        <v>3</v>
      </c>
      <c r="B47" s="7"/>
      <c r="C47" s="7" t="s">
        <v>70</v>
      </c>
      <c r="D47" s="38">
        <v>1</v>
      </c>
      <c r="E47" s="49" t="s">
        <v>52</v>
      </c>
      <c r="F47" s="78">
        <v>1</v>
      </c>
      <c r="G47" s="16">
        <v>1</v>
      </c>
      <c r="H47" s="64">
        <f>MIN(H48:H55)</f>
        <v>45728</v>
      </c>
      <c r="I47" s="64">
        <f>MAX(I48:I55)</f>
        <v>45732</v>
      </c>
      <c r="J47" s="8" t="s">
        <v>39</v>
      </c>
      <c r="K47" s="8" t="s">
        <v>64</v>
      </c>
      <c r="L47" s="8" t="s">
        <v>60</v>
      </c>
      <c r="M47" s="31"/>
      <c r="N47" s="9"/>
      <c r="O47" s="19">
        <f>SUMPRODUCT(O48:O55,Q48:Q55)</f>
        <v>1</v>
      </c>
      <c r="P47" s="19"/>
      <c r="Q47" s="19">
        <v>0.05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spans="1:66" ht="15">
      <c r="A48" s="38"/>
      <c r="B48" s="7"/>
      <c r="C48" s="7" t="s">
        <v>95</v>
      </c>
      <c r="D48" s="38">
        <v>1</v>
      </c>
      <c r="E48" s="49"/>
      <c r="F48" s="78">
        <v>1</v>
      </c>
      <c r="G48" s="16"/>
      <c r="H48" s="64">
        <v>45728</v>
      </c>
      <c r="I48" s="64">
        <f t="shared" si="16"/>
        <v>45728</v>
      </c>
      <c r="J48" s="8"/>
      <c r="K48" s="8" t="s">
        <v>64</v>
      </c>
      <c r="L48" s="8"/>
      <c r="M48" s="31"/>
      <c r="N48" s="9" t="str">
        <f t="shared" si="17"/>
        <v>Hoàn Thành</v>
      </c>
      <c r="O48" s="19">
        <f t="shared" si="19"/>
        <v>1</v>
      </c>
      <c r="P48" s="19"/>
      <c r="Q48" s="19">
        <v>0.2</v>
      </c>
      <c r="R48" s="20"/>
      <c r="S48" s="20"/>
      <c r="T48" s="20"/>
      <c r="U48" s="20"/>
      <c r="V48" s="20"/>
      <c r="W48" s="20"/>
      <c r="X48" s="20"/>
      <c r="Y48" s="20"/>
      <c r="Z48" s="20"/>
      <c r="AA48" s="20">
        <v>1</v>
      </c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spans="1:66" ht="15" outlineLevel="1">
      <c r="A49" s="38"/>
      <c r="B49" s="7"/>
      <c r="C49" s="7" t="s">
        <v>96</v>
      </c>
      <c r="D49" s="38">
        <v>1</v>
      </c>
      <c r="E49" s="49"/>
      <c r="F49" s="78">
        <v>1</v>
      </c>
      <c r="G49" s="16"/>
      <c r="H49" s="64">
        <f>I48</f>
        <v>45728</v>
      </c>
      <c r="I49" s="64">
        <f t="shared" si="16"/>
        <v>45728</v>
      </c>
      <c r="J49" s="8"/>
      <c r="K49" s="8" t="s">
        <v>64</v>
      </c>
      <c r="L49" s="8"/>
      <c r="M49" s="31"/>
      <c r="N49" s="9" t="str">
        <f t="shared" si="17"/>
        <v>Hoàn Thành</v>
      </c>
      <c r="O49" s="19">
        <f t="shared" si="19"/>
        <v>1</v>
      </c>
      <c r="P49" s="19"/>
      <c r="Q49" s="19">
        <v>0.15</v>
      </c>
      <c r="R49" s="20"/>
      <c r="S49" s="20"/>
      <c r="T49" s="20"/>
      <c r="U49" s="20"/>
      <c r="V49" s="20"/>
      <c r="W49" s="20"/>
      <c r="X49" s="20"/>
      <c r="Y49" s="20"/>
      <c r="Z49" s="20"/>
      <c r="AA49" s="20">
        <v>1</v>
      </c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spans="1:66" ht="15" outlineLevel="1">
      <c r="A50" s="38"/>
      <c r="B50" s="7"/>
      <c r="C50" s="7" t="s">
        <v>97</v>
      </c>
      <c r="D50" s="38">
        <v>1</v>
      </c>
      <c r="E50" s="49"/>
      <c r="F50" s="78">
        <v>1</v>
      </c>
      <c r="G50" s="16"/>
      <c r="H50" s="64">
        <f>I49+1</f>
        <v>45729</v>
      </c>
      <c r="I50" s="64">
        <f t="shared" si="16"/>
        <v>45729</v>
      </c>
      <c r="J50" s="8"/>
      <c r="K50" s="8" t="s">
        <v>64</v>
      </c>
      <c r="L50" s="8"/>
      <c r="M50" s="31"/>
      <c r="N50" s="9" t="str">
        <f t="shared" si="17"/>
        <v>Hoàn Thành</v>
      </c>
      <c r="O50" s="19">
        <f t="shared" si="19"/>
        <v>1</v>
      </c>
      <c r="P50" s="19"/>
      <c r="Q50" s="19">
        <v>0.15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>
        <v>1</v>
      </c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spans="1:66" ht="15" outlineLevel="1">
      <c r="A51" s="38"/>
      <c r="B51" s="7"/>
      <c r="C51" s="7" t="s">
        <v>98</v>
      </c>
      <c r="D51" s="38">
        <v>1</v>
      </c>
      <c r="E51" s="49"/>
      <c r="F51" s="78">
        <v>1</v>
      </c>
      <c r="G51" s="16"/>
      <c r="H51" s="64">
        <f>I50</f>
        <v>45729</v>
      </c>
      <c r="I51" s="64">
        <f t="shared" si="16"/>
        <v>45729</v>
      </c>
      <c r="J51" s="8"/>
      <c r="K51" s="8" t="s">
        <v>64</v>
      </c>
      <c r="L51" s="8"/>
      <c r="M51" s="31"/>
      <c r="N51" s="9" t="str">
        <f t="shared" si="17"/>
        <v>Hoàn Thành</v>
      </c>
      <c r="O51" s="19">
        <f t="shared" si="19"/>
        <v>1</v>
      </c>
      <c r="P51" s="19"/>
      <c r="Q51" s="19">
        <v>0.05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>
        <v>1</v>
      </c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spans="1:66" ht="15" outlineLevel="1">
      <c r="A52" s="38"/>
      <c r="B52" s="7"/>
      <c r="C52" s="7" t="s">
        <v>99</v>
      </c>
      <c r="D52" s="38">
        <v>1</v>
      </c>
      <c r="E52" s="49"/>
      <c r="F52" s="78">
        <v>1</v>
      </c>
      <c r="G52" s="16"/>
      <c r="H52" s="64">
        <v>45731</v>
      </c>
      <c r="I52" s="64">
        <f t="shared" ref="I52:I55" si="20">H52+F52-1</f>
        <v>45731</v>
      </c>
      <c r="J52" s="8"/>
      <c r="K52" s="8" t="s">
        <v>64</v>
      </c>
      <c r="L52" s="8"/>
      <c r="M52" s="31"/>
      <c r="N52" s="9" t="str">
        <f t="shared" si="17"/>
        <v>Hoàn Thành</v>
      </c>
      <c r="O52" s="19">
        <f>MAX(R52:AF52)</f>
        <v>1</v>
      </c>
      <c r="P52" s="19"/>
      <c r="Q52" s="19">
        <v>0.15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>
        <v>1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spans="1:66" ht="15" outlineLevel="1">
      <c r="A53" s="38"/>
      <c r="B53" s="7"/>
      <c r="C53" s="7" t="s">
        <v>100</v>
      </c>
      <c r="D53" s="38">
        <v>1</v>
      </c>
      <c r="E53" s="49"/>
      <c r="F53" s="78">
        <v>1</v>
      </c>
      <c r="G53" s="16"/>
      <c r="H53" s="64">
        <f>I52</f>
        <v>45731</v>
      </c>
      <c r="I53" s="64">
        <f t="shared" si="20"/>
        <v>45731</v>
      </c>
      <c r="J53" s="8"/>
      <c r="K53" s="8" t="s">
        <v>64</v>
      </c>
      <c r="L53" s="8"/>
      <c r="M53" s="31"/>
      <c r="N53" s="9" t="str">
        <f t="shared" si="17"/>
        <v>Hoàn Thành</v>
      </c>
      <c r="O53" s="19">
        <f t="shared" ref="O53:O55" si="21">MAX(R53:AF53)</f>
        <v>1</v>
      </c>
      <c r="P53" s="19"/>
      <c r="Q53" s="19">
        <v>0.1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>
        <v>1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spans="1:66" ht="15" outlineLevel="1">
      <c r="A54" s="38"/>
      <c r="B54" s="7"/>
      <c r="C54" s="7" t="s">
        <v>101</v>
      </c>
      <c r="D54" s="38">
        <v>1</v>
      </c>
      <c r="E54" s="49"/>
      <c r="F54" s="78">
        <v>1</v>
      </c>
      <c r="G54" s="16"/>
      <c r="H54" s="64">
        <f>I53+1</f>
        <v>45732</v>
      </c>
      <c r="I54" s="64">
        <f t="shared" si="20"/>
        <v>45732</v>
      </c>
      <c r="J54" s="8"/>
      <c r="K54" s="8" t="s">
        <v>64</v>
      </c>
      <c r="L54" s="8"/>
      <c r="M54" s="31"/>
      <c r="N54" s="9" t="str">
        <f t="shared" si="17"/>
        <v>Hoàn Thành</v>
      </c>
      <c r="O54" s="19">
        <f t="shared" si="21"/>
        <v>1</v>
      </c>
      <c r="P54" s="19"/>
      <c r="Q54" s="19">
        <v>0.1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>
        <v>1</v>
      </c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spans="1:66" ht="15" outlineLevel="1">
      <c r="A55" s="38"/>
      <c r="B55" s="7"/>
      <c r="C55" s="7" t="s">
        <v>102</v>
      </c>
      <c r="D55" s="38">
        <v>1</v>
      </c>
      <c r="E55" s="49"/>
      <c r="F55" s="78">
        <v>1</v>
      </c>
      <c r="G55" s="16"/>
      <c r="H55" s="64">
        <f>I54</f>
        <v>45732</v>
      </c>
      <c r="I55" s="64">
        <f t="shared" si="20"/>
        <v>45732</v>
      </c>
      <c r="J55" s="8"/>
      <c r="K55" s="8" t="s">
        <v>64</v>
      </c>
      <c r="L55" s="8"/>
      <c r="M55" s="31"/>
      <c r="N55" s="9" t="str">
        <f t="shared" si="17"/>
        <v>Hoàn Thành</v>
      </c>
      <c r="O55" s="19">
        <f t="shared" si="21"/>
        <v>1</v>
      </c>
      <c r="P55" s="19"/>
      <c r="Q55" s="19">
        <v>0.1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>
        <v>1</v>
      </c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spans="1:66" ht="15" outlineLevel="1">
      <c r="A56" s="38">
        <v>4</v>
      </c>
      <c r="B56" s="7"/>
      <c r="C56" s="7" t="s">
        <v>33</v>
      </c>
      <c r="D56" s="38">
        <v>1</v>
      </c>
      <c r="E56" s="49" t="s">
        <v>52</v>
      </c>
      <c r="F56" s="16">
        <f>I56-H56+1</f>
        <v>5</v>
      </c>
      <c r="G56" s="16">
        <v>1</v>
      </c>
      <c r="H56" s="64">
        <f>MIN(H57:H64)</f>
        <v>45729</v>
      </c>
      <c r="I56" s="64">
        <f>MAX(I57:I64)</f>
        <v>45733</v>
      </c>
      <c r="J56" s="8" t="s">
        <v>39</v>
      </c>
      <c r="K56" s="8" t="s">
        <v>83</v>
      </c>
      <c r="L56" s="8" t="s">
        <v>60</v>
      </c>
      <c r="M56" s="31"/>
      <c r="N56" s="9"/>
      <c r="O56" s="19">
        <f>SUMPRODUCT(O57:O64,Q57:Q64)</f>
        <v>1</v>
      </c>
      <c r="P56" s="19"/>
      <c r="Q56" s="19">
        <v>0.05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spans="1:66" ht="15">
      <c r="A57" s="38"/>
      <c r="B57" s="7"/>
      <c r="C57" s="7" t="s">
        <v>95</v>
      </c>
      <c r="D57" s="38">
        <v>1</v>
      </c>
      <c r="E57" s="49"/>
      <c r="F57" s="78">
        <v>1</v>
      </c>
      <c r="G57" s="16"/>
      <c r="H57" s="64">
        <v>45729</v>
      </c>
      <c r="I57" s="64">
        <f t="shared" ref="I57:I64" si="22">H57+F57-1</f>
        <v>45729</v>
      </c>
      <c r="J57" s="8"/>
      <c r="K57" s="8" t="s">
        <v>83</v>
      </c>
      <c r="L57" s="8"/>
      <c r="M57" s="31"/>
      <c r="N57" s="9" t="str">
        <f t="shared" si="17"/>
        <v>Hoàn Thành</v>
      </c>
      <c r="O57" s="19">
        <f t="shared" si="19"/>
        <v>1</v>
      </c>
      <c r="P57" s="19"/>
      <c r="Q57" s="19">
        <v>0.2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>
        <v>0.9</v>
      </c>
      <c r="AC57" s="20">
        <v>1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spans="1:66" ht="15" outlineLevel="1">
      <c r="A58" s="38"/>
      <c r="B58" s="7"/>
      <c r="C58" s="7" t="s">
        <v>96</v>
      </c>
      <c r="D58" s="38">
        <v>1</v>
      </c>
      <c r="E58" s="49"/>
      <c r="F58" s="78">
        <v>1</v>
      </c>
      <c r="G58" s="16"/>
      <c r="H58" s="64">
        <f>I57</f>
        <v>45729</v>
      </c>
      <c r="I58" s="64">
        <f t="shared" si="22"/>
        <v>45729</v>
      </c>
      <c r="J58" s="8"/>
      <c r="K58" s="8" t="s">
        <v>83</v>
      </c>
      <c r="L58" s="8"/>
      <c r="M58" s="31"/>
      <c r="N58" s="9" t="str">
        <f t="shared" si="17"/>
        <v>Hoàn Thành</v>
      </c>
      <c r="O58" s="19">
        <f t="shared" si="19"/>
        <v>1</v>
      </c>
      <c r="P58" s="19"/>
      <c r="Q58" s="19">
        <v>0.15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>
        <v>0.9</v>
      </c>
      <c r="AC58" s="20">
        <v>1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spans="1:66" ht="15" outlineLevel="1">
      <c r="A59" s="38"/>
      <c r="B59" s="7"/>
      <c r="C59" s="7" t="s">
        <v>97</v>
      </c>
      <c r="D59" s="38">
        <v>1</v>
      </c>
      <c r="E59" s="49"/>
      <c r="F59" s="78">
        <v>1</v>
      </c>
      <c r="G59" s="16"/>
      <c r="H59" s="64">
        <v>45731</v>
      </c>
      <c r="I59" s="64">
        <f t="shared" si="22"/>
        <v>45731</v>
      </c>
      <c r="J59" s="8"/>
      <c r="K59" s="8" t="s">
        <v>83</v>
      </c>
      <c r="L59" s="8"/>
      <c r="M59" s="31"/>
      <c r="N59" s="9" t="str">
        <f t="shared" si="17"/>
        <v>Hoàn Thành</v>
      </c>
      <c r="O59" s="19">
        <f t="shared" ref="O59:O64" si="23">MAX(R59:AF59)</f>
        <v>1</v>
      </c>
      <c r="P59" s="19"/>
      <c r="Q59" s="19">
        <v>0.15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>
        <v>0.9</v>
      </c>
      <c r="AE59" s="20">
        <v>1</v>
      </c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spans="1:66" ht="15" outlineLevel="1">
      <c r="A60" s="38"/>
      <c r="B60" s="7"/>
      <c r="C60" s="7" t="s">
        <v>98</v>
      </c>
      <c r="D60" s="38">
        <v>1</v>
      </c>
      <c r="E60" s="49"/>
      <c r="F60" s="78">
        <v>1</v>
      </c>
      <c r="G60" s="16"/>
      <c r="H60" s="64">
        <f>I59</f>
        <v>45731</v>
      </c>
      <c r="I60" s="64">
        <f t="shared" si="22"/>
        <v>45731</v>
      </c>
      <c r="J60" s="8"/>
      <c r="K60" s="8" t="s">
        <v>83</v>
      </c>
      <c r="L60" s="8"/>
      <c r="M60" s="31"/>
      <c r="N60" s="9" t="str">
        <f t="shared" si="17"/>
        <v>Hoàn Thành</v>
      </c>
      <c r="O60" s="19">
        <f t="shared" si="23"/>
        <v>1</v>
      </c>
      <c r="P60" s="19"/>
      <c r="Q60" s="19">
        <v>0.05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>
        <v>0.9</v>
      </c>
      <c r="AE60" s="20">
        <v>1</v>
      </c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spans="1:66" ht="15" outlineLevel="1">
      <c r="A61" s="38"/>
      <c r="B61" s="7"/>
      <c r="C61" s="7" t="s">
        <v>99</v>
      </c>
      <c r="D61" s="38">
        <v>1</v>
      </c>
      <c r="E61" s="49"/>
      <c r="F61" s="78">
        <v>1</v>
      </c>
      <c r="G61" s="16"/>
      <c r="H61" s="64">
        <f>I60+1</f>
        <v>45732</v>
      </c>
      <c r="I61" s="64">
        <f t="shared" si="22"/>
        <v>45732</v>
      </c>
      <c r="J61" s="8"/>
      <c r="K61" s="8" t="s">
        <v>83</v>
      </c>
      <c r="L61" s="8"/>
      <c r="M61" s="31"/>
      <c r="N61" s="9" t="str">
        <f t="shared" si="17"/>
        <v>Hoàn Thành</v>
      </c>
      <c r="O61" s="19">
        <f t="shared" si="23"/>
        <v>1</v>
      </c>
      <c r="P61" s="19"/>
      <c r="Q61" s="19">
        <v>0.15</v>
      </c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>
        <v>0.9</v>
      </c>
      <c r="AF61" s="20">
        <v>1</v>
      </c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spans="1:66" ht="15" outlineLevel="1">
      <c r="A62" s="38"/>
      <c r="B62" s="7"/>
      <c r="C62" s="7" t="s">
        <v>100</v>
      </c>
      <c r="D62" s="38">
        <v>1</v>
      </c>
      <c r="E62" s="49"/>
      <c r="F62" s="78">
        <v>1</v>
      </c>
      <c r="G62" s="16"/>
      <c r="H62" s="64">
        <f>I61</f>
        <v>45732</v>
      </c>
      <c r="I62" s="64">
        <f t="shared" si="22"/>
        <v>45732</v>
      </c>
      <c r="J62" s="8"/>
      <c r="K62" s="8" t="s">
        <v>83</v>
      </c>
      <c r="L62" s="8"/>
      <c r="M62" s="31"/>
      <c r="N62" s="9" t="str">
        <f t="shared" si="17"/>
        <v>Hoàn Thành</v>
      </c>
      <c r="O62" s="19">
        <f t="shared" si="23"/>
        <v>1</v>
      </c>
      <c r="P62" s="19"/>
      <c r="Q62" s="19">
        <v>0.1</v>
      </c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>
        <v>1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spans="1:66" ht="15" outlineLevel="1">
      <c r="A63" s="38"/>
      <c r="B63" s="7"/>
      <c r="C63" s="7" t="s">
        <v>101</v>
      </c>
      <c r="D63" s="38">
        <v>1</v>
      </c>
      <c r="E63" s="49"/>
      <c r="F63" s="78">
        <v>1</v>
      </c>
      <c r="G63" s="16"/>
      <c r="H63" s="64">
        <f>I62+1</f>
        <v>45733</v>
      </c>
      <c r="I63" s="64">
        <f t="shared" si="22"/>
        <v>45733</v>
      </c>
      <c r="J63" s="8"/>
      <c r="K63" s="8" t="s">
        <v>83</v>
      </c>
      <c r="L63" s="8"/>
      <c r="M63" s="31"/>
      <c r="N63" s="9" t="str">
        <f t="shared" si="17"/>
        <v>Hoàn Thành</v>
      </c>
      <c r="O63" s="19">
        <f t="shared" si="23"/>
        <v>1</v>
      </c>
      <c r="P63" s="19"/>
      <c r="Q63" s="19">
        <v>0.1</v>
      </c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>
        <v>1</v>
      </c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 ht="15" outlineLevel="1">
      <c r="A64" s="38"/>
      <c r="B64" s="7"/>
      <c r="C64" s="7" t="s">
        <v>102</v>
      </c>
      <c r="D64" s="38">
        <v>1</v>
      </c>
      <c r="E64" s="49"/>
      <c r="F64" s="78">
        <v>1</v>
      </c>
      <c r="G64" s="16"/>
      <c r="H64" s="64">
        <f>I63</f>
        <v>45733</v>
      </c>
      <c r="I64" s="64">
        <f t="shared" si="22"/>
        <v>45733</v>
      </c>
      <c r="J64" s="8"/>
      <c r="K64" s="8" t="s">
        <v>83</v>
      </c>
      <c r="L64" s="8"/>
      <c r="M64" s="31"/>
      <c r="N64" s="9" t="str">
        <f t="shared" si="17"/>
        <v>Hoàn Thành</v>
      </c>
      <c r="O64" s="19">
        <f t="shared" si="23"/>
        <v>1</v>
      </c>
      <c r="P64" s="19"/>
      <c r="Q64" s="19">
        <v>0.1</v>
      </c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>
        <v>1</v>
      </c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 ht="15" outlineLevel="1">
      <c r="A65" s="38">
        <v>5</v>
      </c>
      <c r="B65" s="7"/>
      <c r="C65" s="7" t="s">
        <v>93</v>
      </c>
      <c r="D65" s="38">
        <v>1</v>
      </c>
      <c r="E65" s="49" t="s">
        <v>52</v>
      </c>
      <c r="F65" s="16">
        <f>I65-H65+1</f>
        <v>4</v>
      </c>
      <c r="G65" s="16">
        <v>2</v>
      </c>
      <c r="H65" s="64">
        <f>MIN(H66:H73)</f>
        <v>45729</v>
      </c>
      <c r="I65" s="64">
        <f>MAX(I66:I73)</f>
        <v>45732</v>
      </c>
      <c r="J65" s="8" t="s">
        <v>39</v>
      </c>
      <c r="K65" s="8" t="s">
        <v>103</v>
      </c>
      <c r="L65" s="8" t="s">
        <v>60</v>
      </c>
      <c r="M65" s="31"/>
      <c r="N65" s="9"/>
      <c r="O65" s="19">
        <f>SUMPRODUCT(O66:O73,Q66:Q73)</f>
        <v>1</v>
      </c>
      <c r="P65" s="19"/>
      <c r="Q65" s="19">
        <v>0.25</v>
      </c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 ht="15">
      <c r="A66" s="38"/>
      <c r="B66" s="7"/>
      <c r="C66" s="7" t="s">
        <v>95</v>
      </c>
      <c r="D66" s="38">
        <v>1</v>
      </c>
      <c r="E66" s="49"/>
      <c r="F66" s="78">
        <v>2</v>
      </c>
      <c r="G66" s="16"/>
      <c r="H66" s="64">
        <v>45729</v>
      </c>
      <c r="I66" s="64">
        <f t="shared" si="16"/>
        <v>45730</v>
      </c>
      <c r="J66" s="8"/>
      <c r="K66" s="8" t="s">
        <v>59</v>
      </c>
      <c r="L66" s="8"/>
      <c r="M66" s="31"/>
      <c r="N66" s="9" t="str">
        <f t="shared" si="17"/>
        <v>Hoàn Thành</v>
      </c>
      <c r="O66" s="19">
        <f t="shared" si="19"/>
        <v>1</v>
      </c>
      <c r="P66" s="19"/>
      <c r="Q66" s="19">
        <v>0.2</v>
      </c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>
        <v>1</v>
      </c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 ht="15" outlineLevel="1">
      <c r="A67" s="38"/>
      <c r="B67" s="7"/>
      <c r="C67" s="7" t="s">
        <v>96</v>
      </c>
      <c r="D67" s="38">
        <v>1</v>
      </c>
      <c r="E67" s="49"/>
      <c r="F67" s="78">
        <v>2</v>
      </c>
      <c r="G67" s="16"/>
      <c r="H67" s="64">
        <f>H66</f>
        <v>45729</v>
      </c>
      <c r="I67" s="64">
        <f t="shared" si="16"/>
        <v>45730</v>
      </c>
      <c r="J67" s="8"/>
      <c r="K67" s="8" t="s">
        <v>59</v>
      </c>
      <c r="L67" s="8"/>
      <c r="M67" s="31"/>
      <c r="N67" s="9" t="str">
        <f t="shared" si="17"/>
        <v>Hoàn Thành</v>
      </c>
      <c r="O67" s="19">
        <f t="shared" si="19"/>
        <v>1</v>
      </c>
      <c r="P67" s="19"/>
      <c r="Q67" s="19">
        <v>0.15</v>
      </c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>
        <v>1</v>
      </c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 ht="15" outlineLevel="1">
      <c r="A68" s="38"/>
      <c r="B68" s="7"/>
      <c r="C68" s="7" t="s">
        <v>97</v>
      </c>
      <c r="D68" s="38">
        <v>1</v>
      </c>
      <c r="E68" s="49"/>
      <c r="F68" s="78">
        <v>2</v>
      </c>
      <c r="G68" s="16"/>
      <c r="H68" s="64">
        <f>H67</f>
        <v>45729</v>
      </c>
      <c r="I68" s="64">
        <f t="shared" si="16"/>
        <v>45730</v>
      </c>
      <c r="J68" s="8"/>
      <c r="K68" s="8" t="s">
        <v>59</v>
      </c>
      <c r="L68" s="8"/>
      <c r="M68" s="31"/>
      <c r="N68" s="9" t="str">
        <f t="shared" si="17"/>
        <v>Hoàn Thành</v>
      </c>
      <c r="O68" s="19">
        <f t="shared" si="19"/>
        <v>1</v>
      </c>
      <c r="P68" s="19"/>
      <c r="Q68" s="19">
        <v>0.15</v>
      </c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>
        <v>1</v>
      </c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 ht="15" outlineLevel="1">
      <c r="A69" s="38"/>
      <c r="B69" s="7"/>
      <c r="C69" s="7" t="s">
        <v>98</v>
      </c>
      <c r="D69" s="38">
        <v>1</v>
      </c>
      <c r="E69" s="49"/>
      <c r="F69" s="78">
        <v>1</v>
      </c>
      <c r="G69" s="16"/>
      <c r="H69" s="64">
        <f>I68+1</f>
        <v>45731</v>
      </c>
      <c r="I69" s="64">
        <f t="shared" si="16"/>
        <v>45731</v>
      </c>
      <c r="J69" s="8"/>
      <c r="K69" s="8" t="s">
        <v>69</v>
      </c>
      <c r="L69" s="8"/>
      <c r="M69" s="31"/>
      <c r="N69" s="9" t="str">
        <f t="shared" si="17"/>
        <v>Hoàn Thành</v>
      </c>
      <c r="O69" s="19">
        <f t="shared" ref="O69:O73" si="24">MAX(R69:AF69)</f>
        <v>1</v>
      </c>
      <c r="P69" s="19"/>
      <c r="Q69" s="19">
        <v>0.05</v>
      </c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>
        <v>1</v>
      </c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 ht="15" outlineLevel="1">
      <c r="A70" s="38"/>
      <c r="B70" s="7"/>
      <c r="C70" s="7" t="s">
        <v>99</v>
      </c>
      <c r="D70" s="38">
        <v>1</v>
      </c>
      <c r="E70" s="49"/>
      <c r="F70" s="78">
        <v>1</v>
      </c>
      <c r="G70" s="16"/>
      <c r="H70" s="64">
        <f>I69</f>
        <v>45731</v>
      </c>
      <c r="I70" s="64">
        <f t="shared" si="16"/>
        <v>45731</v>
      </c>
      <c r="J70" s="8"/>
      <c r="K70" s="8" t="s">
        <v>69</v>
      </c>
      <c r="L70" s="8"/>
      <c r="M70" s="31"/>
      <c r="N70" s="9" t="str">
        <f t="shared" si="17"/>
        <v>Hoàn Thành</v>
      </c>
      <c r="O70" s="19">
        <f t="shared" si="24"/>
        <v>1</v>
      </c>
      <c r="P70" s="19"/>
      <c r="Q70" s="19">
        <v>0.15</v>
      </c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>
        <v>1</v>
      </c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 ht="15" outlineLevel="1">
      <c r="A71" s="38"/>
      <c r="B71" s="7"/>
      <c r="C71" s="7" t="s">
        <v>100</v>
      </c>
      <c r="D71" s="38">
        <v>1</v>
      </c>
      <c r="E71" s="49"/>
      <c r="F71" s="78">
        <v>1</v>
      </c>
      <c r="G71" s="16"/>
      <c r="H71" s="64">
        <f>I70+1</f>
        <v>45732</v>
      </c>
      <c r="I71" s="64">
        <f t="shared" si="16"/>
        <v>45732</v>
      </c>
      <c r="J71" s="8"/>
      <c r="K71" s="8" t="s">
        <v>69</v>
      </c>
      <c r="L71" s="8"/>
      <c r="M71" s="31"/>
      <c r="N71" s="9" t="str">
        <f t="shared" si="17"/>
        <v>Hoàn Thành</v>
      </c>
      <c r="O71" s="19">
        <f t="shared" si="24"/>
        <v>1</v>
      </c>
      <c r="P71" s="19"/>
      <c r="Q71" s="19">
        <v>0.1</v>
      </c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>
        <v>1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 ht="15" outlineLevel="1">
      <c r="A72" s="38"/>
      <c r="B72" s="7"/>
      <c r="C72" s="7" t="s">
        <v>101</v>
      </c>
      <c r="D72" s="38">
        <v>1</v>
      </c>
      <c r="E72" s="49"/>
      <c r="F72" s="78">
        <v>1</v>
      </c>
      <c r="G72" s="16"/>
      <c r="H72" s="64">
        <f>I71</f>
        <v>45732</v>
      </c>
      <c r="I72" s="64">
        <f t="shared" si="16"/>
        <v>45732</v>
      </c>
      <c r="J72" s="8"/>
      <c r="K72" s="8" t="s">
        <v>69</v>
      </c>
      <c r="L72" s="8"/>
      <c r="M72" s="31"/>
      <c r="N72" s="9" t="str">
        <f t="shared" si="17"/>
        <v>Hoàn Thành</v>
      </c>
      <c r="O72" s="19">
        <f t="shared" si="24"/>
        <v>1</v>
      </c>
      <c r="P72" s="19"/>
      <c r="Q72" s="19">
        <v>0.1</v>
      </c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>
        <v>1</v>
      </c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 ht="15" outlineLevel="1">
      <c r="A73" s="38"/>
      <c r="B73" s="7"/>
      <c r="C73" s="7" t="s">
        <v>102</v>
      </c>
      <c r="D73" s="38">
        <v>1</v>
      </c>
      <c r="E73" s="49"/>
      <c r="F73" s="78">
        <v>1</v>
      </c>
      <c r="G73" s="16"/>
      <c r="H73" s="64">
        <f>I72</f>
        <v>45732</v>
      </c>
      <c r="I73" s="64">
        <f t="shared" si="16"/>
        <v>45732</v>
      </c>
      <c r="J73" s="8"/>
      <c r="K73" s="8" t="s">
        <v>69</v>
      </c>
      <c r="L73" s="8"/>
      <c r="M73" s="31"/>
      <c r="N73" s="9" t="str">
        <f t="shared" si="17"/>
        <v>Hoàn Thành</v>
      </c>
      <c r="O73" s="19">
        <f t="shared" si="24"/>
        <v>1</v>
      </c>
      <c r="P73" s="19"/>
      <c r="Q73" s="19">
        <v>0.1</v>
      </c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>
        <v>1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 ht="15" outlineLevel="1">
      <c r="A74" s="38">
        <v>6</v>
      </c>
      <c r="B74" s="7"/>
      <c r="C74" s="7" t="s">
        <v>108</v>
      </c>
      <c r="D74" s="38">
        <v>1</v>
      </c>
      <c r="E74" s="49" t="s">
        <v>52</v>
      </c>
      <c r="F74" s="16">
        <f>I74-H74+1</f>
        <v>1</v>
      </c>
      <c r="G74" s="16"/>
      <c r="H74" s="64">
        <f>MIN(H75:H82)</f>
        <v>45733</v>
      </c>
      <c r="I74" s="64">
        <f>MAX(I75:I82)</f>
        <v>45733</v>
      </c>
      <c r="J74" s="8" t="s">
        <v>39</v>
      </c>
      <c r="K74" s="8" t="s">
        <v>106</v>
      </c>
      <c r="L74" s="8" t="s">
        <v>60</v>
      </c>
      <c r="M74" s="31"/>
      <c r="N74" s="9"/>
      <c r="O74" s="19">
        <f>SUMPRODUCT(O75:O82,Q75:Q82)</f>
        <v>1</v>
      </c>
      <c r="P74" s="19"/>
      <c r="Q74" s="19">
        <v>0.05</v>
      </c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 ht="15">
      <c r="A75" s="38"/>
      <c r="B75" s="7"/>
      <c r="C75" s="7" t="s">
        <v>95</v>
      </c>
      <c r="D75" s="38">
        <v>1</v>
      </c>
      <c r="E75" s="49"/>
      <c r="F75" s="78">
        <v>1</v>
      </c>
      <c r="G75" s="16"/>
      <c r="H75" s="64">
        <f>I55+1</f>
        <v>45733</v>
      </c>
      <c r="I75" s="64">
        <f t="shared" si="16"/>
        <v>45733</v>
      </c>
      <c r="J75" s="8"/>
      <c r="K75" s="8" t="s">
        <v>64</v>
      </c>
      <c r="L75" s="8"/>
      <c r="M75" s="31"/>
      <c r="N75" s="9" t="str">
        <f t="shared" si="17"/>
        <v>Hoàn Thành</v>
      </c>
      <c r="O75" s="19">
        <f t="shared" ref="O75:O93" si="25">MAX(R75:AF75)</f>
        <v>1</v>
      </c>
      <c r="P75" s="19"/>
      <c r="Q75" s="19">
        <v>0.2</v>
      </c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>
        <v>1</v>
      </c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 ht="15" outlineLevel="1">
      <c r="A76" s="38"/>
      <c r="B76" s="7"/>
      <c r="C76" s="7" t="s">
        <v>96</v>
      </c>
      <c r="D76" s="38">
        <v>1</v>
      </c>
      <c r="E76" s="49"/>
      <c r="F76" s="78">
        <v>1</v>
      </c>
      <c r="G76" s="16"/>
      <c r="H76" s="64">
        <f t="shared" ref="H76:H82" si="26">I75</f>
        <v>45733</v>
      </c>
      <c r="I76" s="64">
        <f t="shared" si="16"/>
        <v>45733</v>
      </c>
      <c r="J76" s="8"/>
      <c r="K76" s="8" t="s">
        <v>64</v>
      </c>
      <c r="L76" s="8"/>
      <c r="M76" s="31"/>
      <c r="N76" s="9" t="str">
        <f t="shared" si="17"/>
        <v>Hoàn Thành</v>
      </c>
      <c r="O76" s="19">
        <f t="shared" si="25"/>
        <v>1</v>
      </c>
      <c r="P76" s="19"/>
      <c r="Q76" s="19">
        <v>0.15</v>
      </c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>
        <v>1</v>
      </c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 ht="15" outlineLevel="1">
      <c r="A77" s="38"/>
      <c r="B77" s="7"/>
      <c r="C77" s="7" t="s">
        <v>97</v>
      </c>
      <c r="D77" s="38">
        <v>1</v>
      </c>
      <c r="E77" s="49"/>
      <c r="F77" s="78">
        <v>1</v>
      </c>
      <c r="G77" s="16"/>
      <c r="H77" s="64">
        <f t="shared" si="26"/>
        <v>45733</v>
      </c>
      <c r="I77" s="64">
        <f t="shared" si="16"/>
        <v>45733</v>
      </c>
      <c r="J77" s="8"/>
      <c r="K77" s="8" t="s">
        <v>64</v>
      </c>
      <c r="L77" s="8"/>
      <c r="M77" s="31"/>
      <c r="N77" s="9" t="str">
        <f t="shared" si="17"/>
        <v>Hoàn Thành</v>
      </c>
      <c r="O77" s="19">
        <f t="shared" si="25"/>
        <v>1</v>
      </c>
      <c r="P77" s="19"/>
      <c r="Q77" s="19">
        <v>0.15</v>
      </c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>
        <v>1</v>
      </c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 ht="15" outlineLevel="1">
      <c r="A78" s="38"/>
      <c r="B78" s="7"/>
      <c r="C78" s="7" t="s">
        <v>98</v>
      </c>
      <c r="D78" s="38">
        <v>1</v>
      </c>
      <c r="E78" s="49"/>
      <c r="F78" s="78">
        <v>1</v>
      </c>
      <c r="G78" s="16"/>
      <c r="H78" s="64">
        <f t="shared" si="26"/>
        <v>45733</v>
      </c>
      <c r="I78" s="64">
        <f t="shared" si="16"/>
        <v>45733</v>
      </c>
      <c r="J78" s="8"/>
      <c r="K78" s="8" t="s">
        <v>64</v>
      </c>
      <c r="L78" s="8"/>
      <c r="M78" s="31"/>
      <c r="N78" s="9" t="str">
        <f t="shared" si="17"/>
        <v>Hoàn Thành</v>
      </c>
      <c r="O78" s="19">
        <f t="shared" si="25"/>
        <v>1</v>
      </c>
      <c r="P78" s="19"/>
      <c r="Q78" s="19">
        <v>0.05</v>
      </c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>
        <v>1</v>
      </c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 ht="15" outlineLevel="1">
      <c r="A79" s="38"/>
      <c r="B79" s="7"/>
      <c r="C79" s="7" t="s">
        <v>99</v>
      </c>
      <c r="D79" s="38">
        <v>1</v>
      </c>
      <c r="E79" s="49"/>
      <c r="F79" s="78">
        <v>1</v>
      </c>
      <c r="G79" s="16"/>
      <c r="H79" s="64">
        <f t="shared" si="26"/>
        <v>45733</v>
      </c>
      <c r="I79" s="64">
        <f t="shared" si="16"/>
        <v>45733</v>
      </c>
      <c r="J79" s="8"/>
      <c r="K79" s="8" t="s">
        <v>64</v>
      </c>
      <c r="L79" s="8"/>
      <c r="M79" s="31"/>
      <c r="N79" s="9" t="str">
        <f t="shared" si="17"/>
        <v>Hoàn Thành</v>
      </c>
      <c r="O79" s="19">
        <f t="shared" si="25"/>
        <v>1</v>
      </c>
      <c r="P79" s="19"/>
      <c r="Q79" s="19">
        <v>0.15</v>
      </c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>
        <v>1</v>
      </c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 ht="15" outlineLevel="1">
      <c r="A80" s="38"/>
      <c r="B80" s="7"/>
      <c r="C80" s="7" t="s">
        <v>100</v>
      </c>
      <c r="D80" s="38">
        <v>1</v>
      </c>
      <c r="E80" s="49"/>
      <c r="F80" s="78">
        <v>1</v>
      </c>
      <c r="G80" s="16"/>
      <c r="H80" s="64">
        <f t="shared" si="26"/>
        <v>45733</v>
      </c>
      <c r="I80" s="64">
        <f t="shared" si="16"/>
        <v>45733</v>
      </c>
      <c r="J80" s="8"/>
      <c r="K80" s="8" t="s">
        <v>64</v>
      </c>
      <c r="L80" s="8"/>
      <c r="M80" s="31"/>
      <c r="N80" s="9" t="str">
        <f t="shared" si="17"/>
        <v>Hoàn Thành</v>
      </c>
      <c r="O80" s="19">
        <f t="shared" si="25"/>
        <v>1</v>
      </c>
      <c r="P80" s="19"/>
      <c r="Q80" s="19">
        <v>0.1</v>
      </c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>
        <v>1</v>
      </c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 ht="15" outlineLevel="1">
      <c r="A81" s="38"/>
      <c r="B81" s="7"/>
      <c r="C81" s="7" t="s">
        <v>101</v>
      </c>
      <c r="D81" s="38">
        <v>1</v>
      </c>
      <c r="E81" s="49"/>
      <c r="F81" s="78">
        <v>1</v>
      </c>
      <c r="G81" s="16"/>
      <c r="H81" s="64">
        <f t="shared" si="26"/>
        <v>45733</v>
      </c>
      <c r="I81" s="64">
        <f t="shared" si="16"/>
        <v>45733</v>
      </c>
      <c r="J81" s="8"/>
      <c r="K81" s="8" t="s">
        <v>64</v>
      </c>
      <c r="L81" s="8"/>
      <c r="M81" s="31"/>
      <c r="N81" s="9" t="str">
        <f t="shared" si="17"/>
        <v>Hoàn Thành</v>
      </c>
      <c r="O81" s="19">
        <f t="shared" si="25"/>
        <v>1</v>
      </c>
      <c r="P81" s="19"/>
      <c r="Q81" s="19">
        <v>0.1</v>
      </c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>
        <v>1</v>
      </c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 ht="15" outlineLevel="1">
      <c r="A82" s="38"/>
      <c r="B82" s="7"/>
      <c r="C82" s="7" t="s">
        <v>102</v>
      </c>
      <c r="D82" s="38">
        <v>1</v>
      </c>
      <c r="E82" s="49"/>
      <c r="F82" s="78">
        <v>1</v>
      </c>
      <c r="G82" s="16"/>
      <c r="H82" s="64">
        <f t="shared" si="26"/>
        <v>45733</v>
      </c>
      <c r="I82" s="64">
        <f t="shared" si="16"/>
        <v>45733</v>
      </c>
      <c r="J82" s="8"/>
      <c r="K82" s="8" t="s">
        <v>64</v>
      </c>
      <c r="L82" s="8"/>
      <c r="M82" s="31"/>
      <c r="N82" s="9" t="str">
        <f t="shared" si="17"/>
        <v>Hoàn Thành</v>
      </c>
      <c r="O82" s="19">
        <f t="shared" si="25"/>
        <v>1</v>
      </c>
      <c r="P82" s="19"/>
      <c r="Q82" s="19">
        <v>0.1</v>
      </c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>
        <v>1</v>
      </c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 ht="15" outlineLevel="1">
      <c r="A83" s="38">
        <v>7</v>
      </c>
      <c r="B83" s="7"/>
      <c r="C83" s="7" t="s">
        <v>107</v>
      </c>
      <c r="D83" s="38">
        <v>1</v>
      </c>
      <c r="E83" s="49" t="s">
        <v>52</v>
      </c>
      <c r="F83" s="16">
        <f>I83-H83+1</f>
        <v>5</v>
      </c>
      <c r="G83" s="16">
        <v>3</v>
      </c>
      <c r="H83" s="64">
        <f>MIN(H84:H91)</f>
        <v>45731</v>
      </c>
      <c r="I83" s="64">
        <f>MAX(I84:I91)</f>
        <v>45735</v>
      </c>
      <c r="J83" s="8" t="s">
        <v>39</v>
      </c>
      <c r="K83" s="8" t="s">
        <v>64</v>
      </c>
      <c r="L83" s="8" t="s">
        <v>60</v>
      </c>
      <c r="M83" s="31"/>
      <c r="N83" s="9"/>
      <c r="O83" s="19">
        <f>SUMPRODUCT(O84:O91,Q84:Q91)</f>
        <v>1</v>
      </c>
      <c r="P83" s="19"/>
      <c r="Q83" s="19">
        <v>0.1</v>
      </c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 ht="15">
      <c r="A84" s="38"/>
      <c r="B84" s="7"/>
      <c r="C84" s="7" t="s">
        <v>95</v>
      </c>
      <c r="D84" s="38">
        <v>1</v>
      </c>
      <c r="E84" s="49"/>
      <c r="F84" s="78">
        <v>1</v>
      </c>
      <c r="G84" s="16"/>
      <c r="H84" s="64">
        <v>45731</v>
      </c>
      <c r="I84" s="64">
        <f t="shared" si="16"/>
        <v>45731</v>
      </c>
      <c r="J84" s="8"/>
      <c r="K84" s="8" t="s">
        <v>137</v>
      </c>
      <c r="L84" s="8"/>
      <c r="M84" s="31"/>
      <c r="N84" s="9" t="str">
        <f t="shared" si="17"/>
        <v>Hoàn Thành</v>
      </c>
      <c r="O84" s="19">
        <f t="shared" si="25"/>
        <v>1</v>
      </c>
      <c r="P84" s="19"/>
      <c r="Q84" s="19">
        <v>0.2</v>
      </c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>
        <v>1</v>
      </c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 ht="15" outlineLevel="1">
      <c r="A85" s="38"/>
      <c r="B85" s="7"/>
      <c r="C85" s="7" t="s">
        <v>96</v>
      </c>
      <c r="D85" s="38">
        <v>1</v>
      </c>
      <c r="E85" s="49"/>
      <c r="F85" s="78">
        <v>2</v>
      </c>
      <c r="G85" s="16"/>
      <c r="H85" s="64">
        <f>I84</f>
        <v>45731</v>
      </c>
      <c r="I85" s="64">
        <f t="shared" si="16"/>
        <v>45732</v>
      </c>
      <c r="J85" s="8"/>
      <c r="K85" s="8" t="s">
        <v>137</v>
      </c>
      <c r="L85" s="8"/>
      <c r="M85" s="31"/>
      <c r="N85" s="9" t="str">
        <f t="shared" si="17"/>
        <v>Hoàn Thành</v>
      </c>
      <c r="O85" s="19">
        <f t="shared" si="25"/>
        <v>1</v>
      </c>
      <c r="P85" s="19"/>
      <c r="Q85" s="19">
        <v>0.15</v>
      </c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>
        <v>1</v>
      </c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 ht="15" outlineLevel="1">
      <c r="A86" s="38"/>
      <c r="B86" s="7"/>
      <c r="C86" s="7" t="s">
        <v>97</v>
      </c>
      <c r="D86" s="38">
        <v>1</v>
      </c>
      <c r="E86" s="49"/>
      <c r="F86" s="78">
        <v>1</v>
      </c>
      <c r="G86" s="16"/>
      <c r="H86" s="64">
        <f>I85</f>
        <v>45732</v>
      </c>
      <c r="I86" s="64">
        <f t="shared" si="16"/>
        <v>45732</v>
      </c>
      <c r="J86" s="8"/>
      <c r="K86" s="8" t="s">
        <v>137</v>
      </c>
      <c r="L86" s="8"/>
      <c r="M86" s="31"/>
      <c r="N86" s="9" t="str">
        <f t="shared" si="17"/>
        <v>Hoàn Thành</v>
      </c>
      <c r="O86" s="19">
        <f t="shared" si="25"/>
        <v>1</v>
      </c>
      <c r="P86" s="19"/>
      <c r="Q86" s="19">
        <v>0.15</v>
      </c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>
        <v>1</v>
      </c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 ht="15" outlineLevel="1">
      <c r="A87" s="38"/>
      <c r="B87" s="7"/>
      <c r="C87" s="7" t="s">
        <v>98</v>
      </c>
      <c r="D87" s="38">
        <v>1</v>
      </c>
      <c r="E87" s="49"/>
      <c r="F87" s="78">
        <v>1</v>
      </c>
      <c r="G87" s="16"/>
      <c r="H87" s="64">
        <f>I73+1</f>
        <v>45733</v>
      </c>
      <c r="I87" s="64">
        <f t="shared" si="16"/>
        <v>45733</v>
      </c>
      <c r="J87" s="8"/>
      <c r="K87" s="8" t="s">
        <v>69</v>
      </c>
      <c r="L87" s="8"/>
      <c r="M87" s="31"/>
      <c r="N87" s="9" t="str">
        <f t="shared" si="17"/>
        <v>Hoàn Thành</v>
      </c>
      <c r="O87" s="19">
        <f t="shared" si="25"/>
        <v>1</v>
      </c>
      <c r="P87" s="19"/>
      <c r="Q87" s="19">
        <v>0.05</v>
      </c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>
        <v>1</v>
      </c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 ht="15" outlineLevel="1">
      <c r="A88" s="38"/>
      <c r="B88" s="7"/>
      <c r="C88" s="7" t="s">
        <v>99</v>
      </c>
      <c r="D88" s="38">
        <v>1</v>
      </c>
      <c r="E88" s="49"/>
      <c r="F88" s="78">
        <v>2</v>
      </c>
      <c r="G88" s="16"/>
      <c r="H88" s="64">
        <f>I87</f>
        <v>45733</v>
      </c>
      <c r="I88" s="64">
        <f t="shared" si="16"/>
        <v>45734</v>
      </c>
      <c r="J88" s="8"/>
      <c r="K88" s="8" t="s">
        <v>69</v>
      </c>
      <c r="L88" s="8"/>
      <c r="M88" s="31"/>
      <c r="N88" s="9" t="str">
        <f t="shared" si="17"/>
        <v>Hoàn Thành</v>
      </c>
      <c r="O88" s="19">
        <f t="shared" si="25"/>
        <v>1</v>
      </c>
      <c r="P88" s="19"/>
      <c r="Q88" s="19">
        <v>0.15</v>
      </c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>
        <v>1</v>
      </c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 ht="15" outlineLevel="1">
      <c r="A89" s="38"/>
      <c r="B89" s="7"/>
      <c r="C89" s="7" t="s">
        <v>100</v>
      </c>
      <c r="D89" s="38">
        <v>1</v>
      </c>
      <c r="E89" s="49"/>
      <c r="F89" s="78">
        <v>1</v>
      </c>
      <c r="G89" s="16"/>
      <c r="H89" s="64">
        <f>I88</f>
        <v>45734</v>
      </c>
      <c r="I89" s="64">
        <f t="shared" si="16"/>
        <v>45734</v>
      </c>
      <c r="J89" s="8"/>
      <c r="K89" s="8" t="s">
        <v>69</v>
      </c>
      <c r="L89" s="8"/>
      <c r="M89" s="31"/>
      <c r="N89" s="9" t="str">
        <f t="shared" si="17"/>
        <v>Hoàn Thành</v>
      </c>
      <c r="O89" s="19">
        <f>MAX(R89:AI89)</f>
        <v>1</v>
      </c>
      <c r="P89" s="19"/>
      <c r="Q89" s="19">
        <v>0.1</v>
      </c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>
        <v>1</v>
      </c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 ht="15" outlineLevel="1">
      <c r="A90" s="38"/>
      <c r="B90" s="7"/>
      <c r="C90" s="7" t="s">
        <v>101</v>
      </c>
      <c r="D90" s="38">
        <v>1</v>
      </c>
      <c r="E90" s="49"/>
      <c r="F90" s="78">
        <v>1</v>
      </c>
      <c r="G90" s="16"/>
      <c r="H90" s="64">
        <f>I89+1</f>
        <v>45735</v>
      </c>
      <c r="I90" s="64">
        <f t="shared" si="16"/>
        <v>45735</v>
      </c>
      <c r="J90" s="8"/>
      <c r="K90" s="8" t="s">
        <v>69</v>
      </c>
      <c r="L90" s="8"/>
      <c r="M90" s="31"/>
      <c r="N90" s="9" t="str">
        <f t="shared" si="17"/>
        <v>Hoàn Thành</v>
      </c>
      <c r="O90" s="19">
        <f t="shared" ref="O90:O91" si="27">MAX(R90:AI90)</f>
        <v>1</v>
      </c>
      <c r="P90" s="19"/>
      <c r="Q90" s="19">
        <v>0.1</v>
      </c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1</v>
      </c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 ht="15" outlineLevel="1">
      <c r="A91" s="38"/>
      <c r="B91" s="7"/>
      <c r="C91" s="7" t="s">
        <v>102</v>
      </c>
      <c r="D91" s="38">
        <v>1</v>
      </c>
      <c r="E91" s="49"/>
      <c r="F91" s="78">
        <v>1</v>
      </c>
      <c r="G91" s="16"/>
      <c r="H91" s="64">
        <f>I90</f>
        <v>45735</v>
      </c>
      <c r="I91" s="64">
        <f t="shared" si="16"/>
        <v>45735</v>
      </c>
      <c r="J91" s="8"/>
      <c r="K91" s="8" t="s">
        <v>69</v>
      </c>
      <c r="L91" s="8"/>
      <c r="M91" s="31"/>
      <c r="N91" s="9" t="str">
        <f t="shared" si="17"/>
        <v>Hoàn Thành</v>
      </c>
      <c r="O91" s="19">
        <f t="shared" si="27"/>
        <v>1</v>
      </c>
      <c r="P91" s="19"/>
      <c r="Q91" s="19">
        <v>0.1</v>
      </c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1</v>
      </c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 ht="15" outlineLevel="1">
      <c r="A92" s="38">
        <v>8</v>
      </c>
      <c r="B92" s="7"/>
      <c r="C92" s="7" t="s">
        <v>71</v>
      </c>
      <c r="D92" s="38">
        <v>1</v>
      </c>
      <c r="E92" s="49" t="s">
        <v>52</v>
      </c>
      <c r="F92" s="78">
        <v>1</v>
      </c>
      <c r="G92" s="16">
        <v>2</v>
      </c>
      <c r="H92" s="64">
        <v>45733</v>
      </c>
      <c r="I92" s="64">
        <f t="shared" si="16"/>
        <v>45733</v>
      </c>
      <c r="J92" s="8" t="s">
        <v>39</v>
      </c>
      <c r="K92" s="31"/>
      <c r="L92" s="8" t="s">
        <v>60</v>
      </c>
      <c r="M92" s="31" t="s">
        <v>85</v>
      </c>
      <c r="N92" s="9"/>
      <c r="O92" s="19">
        <v>1</v>
      </c>
      <c r="P92" s="19"/>
      <c r="Q92" s="19">
        <v>0.05</v>
      </c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 ht="15">
      <c r="A93" s="38">
        <v>9</v>
      </c>
      <c r="B93" s="7"/>
      <c r="C93" s="7" t="s">
        <v>34</v>
      </c>
      <c r="D93" s="38">
        <v>1</v>
      </c>
      <c r="E93" s="49" t="s">
        <v>52</v>
      </c>
      <c r="F93" s="78">
        <v>3</v>
      </c>
      <c r="G93" s="16">
        <v>1</v>
      </c>
      <c r="H93" s="64">
        <v>45728</v>
      </c>
      <c r="I93" s="64">
        <f>H93+F93-1</f>
        <v>45730</v>
      </c>
      <c r="J93" s="8" t="s">
        <v>39</v>
      </c>
      <c r="K93" s="8"/>
      <c r="L93" s="8" t="s">
        <v>60</v>
      </c>
      <c r="M93" s="31" t="s">
        <v>85</v>
      </c>
      <c r="N93" s="9" t="str">
        <f t="shared" ref="N93" si="28">IF(O93=100%,"Hoàn Thành", IF(O93=0,"Chưa Thực Hiện","Đang Thực Hiện"))</f>
        <v>Hoàn Thành</v>
      </c>
      <c r="O93" s="19">
        <f t="shared" si="25"/>
        <v>1</v>
      </c>
      <c r="P93" s="19"/>
      <c r="Q93" s="19">
        <v>0.05</v>
      </c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>
        <v>1</v>
      </c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 ht="15.6" customHeight="1">
      <c r="A94" s="38">
        <v>10</v>
      </c>
      <c r="B94" s="7"/>
      <c r="C94" s="7" t="s">
        <v>138</v>
      </c>
      <c r="D94" s="38">
        <v>1</v>
      </c>
      <c r="E94" s="49" t="s">
        <v>52</v>
      </c>
      <c r="F94" s="16">
        <f>I94-H94+1</f>
        <v>2</v>
      </c>
      <c r="G94" s="16"/>
      <c r="H94" s="64">
        <f>MIN(H95:H98)</f>
        <v>45727</v>
      </c>
      <c r="I94" s="64">
        <f>MAX(I95:I98)</f>
        <v>45728</v>
      </c>
      <c r="J94" s="8" t="s">
        <v>39</v>
      </c>
      <c r="K94" s="31" t="s">
        <v>120</v>
      </c>
      <c r="L94" s="8" t="s">
        <v>56</v>
      </c>
      <c r="M94" s="31"/>
      <c r="N94" s="9"/>
      <c r="O94" s="19">
        <f>SUM(O95:O98)/4</f>
        <v>1</v>
      </c>
      <c r="P94" s="19"/>
      <c r="Q94" s="19">
        <v>0.1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 ht="15">
      <c r="A95" s="38"/>
      <c r="B95" s="7"/>
      <c r="C95" s="7" t="s">
        <v>112</v>
      </c>
      <c r="D95" s="38">
        <v>1</v>
      </c>
      <c r="E95" s="49"/>
      <c r="F95" s="78">
        <v>1</v>
      </c>
      <c r="G95" s="16"/>
      <c r="H95" s="64">
        <v>45727</v>
      </c>
      <c r="I95" s="64">
        <f t="shared" si="16"/>
        <v>45727</v>
      </c>
      <c r="J95" s="8"/>
      <c r="K95" s="31" t="s">
        <v>55</v>
      </c>
      <c r="L95" s="8"/>
      <c r="M95" s="31"/>
      <c r="N95" s="9" t="str">
        <f t="shared" ref="N95:N98" si="29">IF(O95=100%,"Hoàn Thành", IF(O95=0,"Chưa Thực Hiện","Đang Thực Hiện"))</f>
        <v>Hoàn Thành</v>
      </c>
      <c r="O95" s="19">
        <f t="shared" si="19"/>
        <v>1</v>
      </c>
      <c r="P95" s="19"/>
      <c r="Q95" s="19"/>
      <c r="R95" s="20"/>
      <c r="S95" s="20"/>
      <c r="T95" s="20"/>
      <c r="U95" s="20"/>
      <c r="V95" s="20"/>
      <c r="W95" s="20"/>
      <c r="X95" s="20"/>
      <c r="Y95" s="20"/>
      <c r="Z95" s="20">
        <v>1</v>
      </c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 ht="15" outlineLevel="1">
      <c r="A96" s="38"/>
      <c r="B96" s="7"/>
      <c r="C96" s="7" t="s">
        <v>113</v>
      </c>
      <c r="D96" s="38">
        <v>1</v>
      </c>
      <c r="E96" s="49"/>
      <c r="F96" s="78">
        <v>1</v>
      </c>
      <c r="G96" s="16"/>
      <c r="H96" s="64">
        <v>45728</v>
      </c>
      <c r="I96" s="64">
        <f t="shared" ref="I96:I97" si="30">H96+F96-1</f>
        <v>45728</v>
      </c>
      <c r="J96" s="8"/>
      <c r="K96" s="31" t="s">
        <v>65</v>
      </c>
      <c r="L96" s="8"/>
      <c r="M96" s="31"/>
      <c r="N96" s="9" t="str">
        <f t="shared" si="29"/>
        <v>Hoàn Thành</v>
      </c>
      <c r="O96" s="19">
        <f t="shared" si="19"/>
        <v>1</v>
      </c>
      <c r="P96" s="19"/>
      <c r="Q96" s="19"/>
      <c r="R96" s="20"/>
      <c r="S96" s="20"/>
      <c r="T96" s="20"/>
      <c r="U96" s="20"/>
      <c r="V96" s="20"/>
      <c r="W96" s="20"/>
      <c r="X96" s="20"/>
      <c r="Y96" s="20"/>
      <c r="Z96" s="20"/>
      <c r="AA96" s="20">
        <v>1</v>
      </c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 ht="15" outlineLevel="1">
      <c r="A97" s="38"/>
      <c r="B97" s="7"/>
      <c r="C97" s="7" t="s">
        <v>117</v>
      </c>
      <c r="D97" s="38">
        <v>1</v>
      </c>
      <c r="E97" s="49"/>
      <c r="F97" s="78">
        <v>1</v>
      </c>
      <c r="G97" s="16"/>
      <c r="H97" s="64">
        <v>45727</v>
      </c>
      <c r="I97" s="64">
        <f t="shared" si="30"/>
        <v>45727</v>
      </c>
      <c r="J97" s="8"/>
      <c r="K97" s="31" t="s">
        <v>55</v>
      </c>
      <c r="L97" s="8"/>
      <c r="M97" s="31"/>
      <c r="N97" s="9" t="str">
        <f t="shared" si="29"/>
        <v>Hoàn Thành</v>
      </c>
      <c r="O97" s="19">
        <f t="shared" si="19"/>
        <v>1</v>
      </c>
      <c r="P97" s="19"/>
      <c r="Q97" s="19"/>
      <c r="R97" s="20"/>
      <c r="S97" s="20"/>
      <c r="T97" s="20"/>
      <c r="U97" s="20"/>
      <c r="V97" s="20"/>
      <c r="W97" s="20"/>
      <c r="X97" s="20"/>
      <c r="Y97" s="20"/>
      <c r="Z97" s="20">
        <v>1</v>
      </c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 ht="15" outlineLevel="1">
      <c r="A98" s="38"/>
      <c r="B98" s="7"/>
      <c r="C98" s="7" t="s">
        <v>119</v>
      </c>
      <c r="D98" s="38">
        <v>1</v>
      </c>
      <c r="E98" s="49"/>
      <c r="F98" s="78">
        <v>1</v>
      </c>
      <c r="G98" s="16"/>
      <c r="H98" s="64">
        <v>45728</v>
      </c>
      <c r="I98" s="64">
        <f t="shared" ref="I98:I108" si="31">H98+F98-1</f>
        <v>45728</v>
      </c>
      <c r="J98" s="8"/>
      <c r="K98" s="31" t="s">
        <v>65</v>
      </c>
      <c r="L98" s="8"/>
      <c r="M98" s="31"/>
      <c r="N98" s="9" t="str">
        <f t="shared" si="29"/>
        <v>Hoàn Thành</v>
      </c>
      <c r="O98" s="19">
        <f t="shared" si="19"/>
        <v>1</v>
      </c>
      <c r="P98" s="19"/>
      <c r="Q98" s="19"/>
      <c r="R98" s="20"/>
      <c r="S98" s="20"/>
      <c r="T98" s="20"/>
      <c r="U98" s="20"/>
      <c r="V98" s="20"/>
      <c r="W98" s="20"/>
      <c r="X98" s="20"/>
      <c r="Y98" s="20"/>
      <c r="Z98" s="20"/>
      <c r="AA98" s="20">
        <v>1</v>
      </c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 ht="15" outlineLevel="1">
      <c r="A99" s="38">
        <v>11</v>
      </c>
      <c r="B99" s="7"/>
      <c r="C99" s="7" t="s">
        <v>118</v>
      </c>
      <c r="D99" s="38">
        <v>1</v>
      </c>
      <c r="E99" s="49" t="s">
        <v>52</v>
      </c>
      <c r="F99" s="16">
        <f>I99-H99+1</f>
        <v>2</v>
      </c>
      <c r="G99" s="16"/>
      <c r="H99" s="64">
        <f>MIN(H100:H103)</f>
        <v>45729</v>
      </c>
      <c r="I99" s="64">
        <f>MAX(I100:I103)</f>
        <v>45730</v>
      </c>
      <c r="J99" s="8" t="s">
        <v>39</v>
      </c>
      <c r="K99" s="31" t="s">
        <v>120</v>
      </c>
      <c r="L99" s="8" t="s">
        <v>56</v>
      </c>
      <c r="M99" s="31"/>
      <c r="N99" s="9"/>
      <c r="O99" s="19">
        <f>SUM(O100:O103)/4</f>
        <v>1</v>
      </c>
      <c r="P99" s="19"/>
      <c r="Q99" s="19">
        <v>0.05</v>
      </c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 ht="15">
      <c r="A100" s="38"/>
      <c r="B100" s="7"/>
      <c r="C100" s="7" t="s">
        <v>112</v>
      </c>
      <c r="D100" s="38">
        <v>1</v>
      </c>
      <c r="E100" s="49"/>
      <c r="F100" s="78">
        <v>1</v>
      </c>
      <c r="G100" s="16"/>
      <c r="H100" s="64">
        <f>I96+1</f>
        <v>45729</v>
      </c>
      <c r="I100" s="64">
        <f t="shared" si="31"/>
        <v>45729</v>
      </c>
      <c r="J100" s="8"/>
      <c r="K100" s="31" t="s">
        <v>55</v>
      </c>
      <c r="L100" s="8"/>
      <c r="M100" s="31"/>
      <c r="N100" s="9" t="str">
        <f t="shared" ref="N100:N103" si="32">IF(O100=100%,"Hoàn Thành", IF(O100=0,"Chưa Thực Hiện","Đang Thực Hiện"))</f>
        <v>Hoàn Thành</v>
      </c>
      <c r="O100" s="19">
        <f t="shared" ref="O100:O103" si="33">MAX(R100:AS100)</f>
        <v>1</v>
      </c>
      <c r="P100" s="19"/>
      <c r="Q100" s="19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>
        <v>1</v>
      </c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 ht="15" outlineLevel="1">
      <c r="A101" s="38"/>
      <c r="B101" s="7"/>
      <c r="C101" s="7" t="s">
        <v>113</v>
      </c>
      <c r="D101" s="38">
        <v>1</v>
      </c>
      <c r="E101" s="49"/>
      <c r="F101" s="78">
        <v>1</v>
      </c>
      <c r="G101" s="16"/>
      <c r="H101" s="64">
        <f>I100+1</f>
        <v>45730</v>
      </c>
      <c r="I101" s="64">
        <f t="shared" si="31"/>
        <v>45730</v>
      </c>
      <c r="J101" s="8"/>
      <c r="K101" s="31" t="s">
        <v>65</v>
      </c>
      <c r="L101" s="8"/>
      <c r="M101" s="31"/>
      <c r="N101" s="9" t="str">
        <f t="shared" si="32"/>
        <v>Hoàn Thành</v>
      </c>
      <c r="O101" s="19">
        <f t="shared" si="33"/>
        <v>1</v>
      </c>
      <c r="P101" s="19"/>
      <c r="Q101" s="19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>
        <v>1</v>
      </c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 ht="15" outlineLevel="1">
      <c r="A102" s="38"/>
      <c r="B102" s="7"/>
      <c r="C102" s="7" t="s">
        <v>117</v>
      </c>
      <c r="D102" s="38">
        <v>1</v>
      </c>
      <c r="E102" s="49"/>
      <c r="F102" s="78">
        <v>1</v>
      </c>
      <c r="G102" s="16"/>
      <c r="H102" s="64">
        <f>I98+1</f>
        <v>45729</v>
      </c>
      <c r="I102" s="64">
        <f t="shared" si="31"/>
        <v>45729</v>
      </c>
      <c r="J102" s="8"/>
      <c r="K102" s="31" t="s">
        <v>55</v>
      </c>
      <c r="L102" s="8"/>
      <c r="M102" s="31"/>
      <c r="N102" s="9" t="str">
        <f t="shared" si="32"/>
        <v>Hoàn Thành</v>
      </c>
      <c r="O102" s="19">
        <f t="shared" si="33"/>
        <v>1</v>
      </c>
      <c r="P102" s="19"/>
      <c r="Q102" s="19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>
        <v>1</v>
      </c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 ht="15" outlineLevel="1">
      <c r="A103" s="38"/>
      <c r="B103" s="7"/>
      <c r="C103" s="7" t="s">
        <v>119</v>
      </c>
      <c r="D103" s="38">
        <v>1</v>
      </c>
      <c r="E103" s="49"/>
      <c r="F103" s="78">
        <v>1</v>
      </c>
      <c r="G103" s="16"/>
      <c r="H103" s="64">
        <f>I102+1</f>
        <v>45730</v>
      </c>
      <c r="I103" s="64">
        <f t="shared" si="31"/>
        <v>45730</v>
      </c>
      <c r="J103" s="8"/>
      <c r="K103" s="31" t="s">
        <v>65</v>
      </c>
      <c r="L103" s="8"/>
      <c r="M103" s="31"/>
      <c r="N103" s="9" t="str">
        <f t="shared" si="32"/>
        <v>Hoàn Thành</v>
      </c>
      <c r="O103" s="19">
        <f t="shared" si="33"/>
        <v>1</v>
      </c>
      <c r="P103" s="19"/>
      <c r="Q103" s="19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>
        <v>1</v>
      </c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 ht="15" outlineLevel="1">
      <c r="A104" s="38">
        <v>12</v>
      </c>
      <c r="B104" s="7"/>
      <c r="C104" s="7" t="s">
        <v>116</v>
      </c>
      <c r="D104" s="38">
        <v>1</v>
      </c>
      <c r="E104" s="49" t="s">
        <v>52</v>
      </c>
      <c r="F104" s="16">
        <f>I104-H104+1</f>
        <v>2</v>
      </c>
      <c r="G104" s="16"/>
      <c r="H104" s="64">
        <f>MIN(H105:H108)</f>
        <v>45731</v>
      </c>
      <c r="I104" s="64">
        <f>MAX(I105:I108)</f>
        <v>45732</v>
      </c>
      <c r="J104" s="8" t="s">
        <v>39</v>
      </c>
      <c r="K104" s="31" t="s">
        <v>120</v>
      </c>
      <c r="L104" s="8" t="s">
        <v>56</v>
      </c>
      <c r="M104" s="31"/>
      <c r="N104" s="9"/>
      <c r="O104" s="19">
        <f>SUM(O105:O108)/4</f>
        <v>1</v>
      </c>
      <c r="P104" s="19"/>
      <c r="Q104" s="19">
        <v>0.1</v>
      </c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 ht="15">
      <c r="A105" s="38"/>
      <c r="B105" s="7"/>
      <c r="C105" s="7" t="s">
        <v>112</v>
      </c>
      <c r="D105" s="38">
        <v>1</v>
      </c>
      <c r="E105" s="49"/>
      <c r="F105" s="78">
        <v>1</v>
      </c>
      <c r="G105" s="16"/>
      <c r="H105" s="64">
        <f>I101+1</f>
        <v>45731</v>
      </c>
      <c r="I105" s="64">
        <f t="shared" si="31"/>
        <v>45731</v>
      </c>
      <c r="J105" s="8"/>
      <c r="K105" s="31" t="s">
        <v>55</v>
      </c>
      <c r="L105" s="8"/>
      <c r="M105" s="31"/>
      <c r="N105" s="9" t="str">
        <f t="shared" ref="N105:N108" si="34">IF(O105=100%,"Hoàn Thành", IF(O105=0,"Chưa Thực Hiện","Đang Thực Hiện"))</f>
        <v>Hoàn Thành</v>
      </c>
      <c r="O105" s="19">
        <f>MAX(R105:AS105)</f>
        <v>1</v>
      </c>
      <c r="P105" s="19"/>
      <c r="Q105" s="19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>
        <v>1</v>
      </c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 ht="15" outlineLevel="1">
      <c r="A106" s="38"/>
      <c r="B106" s="7"/>
      <c r="C106" s="7" t="s">
        <v>113</v>
      </c>
      <c r="D106" s="38">
        <v>1</v>
      </c>
      <c r="E106" s="49"/>
      <c r="F106" s="78">
        <v>1</v>
      </c>
      <c r="G106" s="16"/>
      <c r="H106" s="64">
        <f>I105+1</f>
        <v>45732</v>
      </c>
      <c r="I106" s="64">
        <f t="shared" si="31"/>
        <v>45732</v>
      </c>
      <c r="J106" s="8"/>
      <c r="K106" s="31" t="s">
        <v>65</v>
      </c>
      <c r="L106" s="8"/>
      <c r="M106" s="31"/>
      <c r="N106" s="9" t="str">
        <f t="shared" si="34"/>
        <v>Hoàn Thành</v>
      </c>
      <c r="O106" s="19">
        <f t="shared" ref="O106:O108" si="35">MAX(R106:AS106)</f>
        <v>1</v>
      </c>
      <c r="P106" s="19"/>
      <c r="Q106" s="19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>
        <v>1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 ht="15" outlineLevel="1">
      <c r="A107" s="38"/>
      <c r="B107" s="7"/>
      <c r="C107" s="7" t="s">
        <v>117</v>
      </c>
      <c r="D107" s="38">
        <v>1</v>
      </c>
      <c r="E107" s="49"/>
      <c r="F107" s="78">
        <v>1</v>
      </c>
      <c r="G107" s="16"/>
      <c r="H107" s="64">
        <f>I103+1</f>
        <v>45731</v>
      </c>
      <c r="I107" s="64">
        <f t="shared" si="31"/>
        <v>45731</v>
      </c>
      <c r="J107" s="8"/>
      <c r="K107" s="31" t="s">
        <v>55</v>
      </c>
      <c r="L107" s="8"/>
      <c r="M107" s="31"/>
      <c r="N107" s="9" t="str">
        <f t="shared" si="34"/>
        <v>Hoàn Thành</v>
      </c>
      <c r="O107" s="19">
        <f t="shared" si="35"/>
        <v>1</v>
      </c>
      <c r="P107" s="19"/>
      <c r="Q107" s="19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>
        <v>1</v>
      </c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 ht="15" outlineLevel="1">
      <c r="A108" s="38"/>
      <c r="B108" s="7"/>
      <c r="C108" s="7" t="s">
        <v>119</v>
      </c>
      <c r="D108" s="38">
        <v>1</v>
      </c>
      <c r="E108" s="49"/>
      <c r="F108" s="78">
        <v>1</v>
      </c>
      <c r="G108" s="16"/>
      <c r="H108" s="64">
        <f>I107+1</f>
        <v>45732</v>
      </c>
      <c r="I108" s="64">
        <f t="shared" si="31"/>
        <v>45732</v>
      </c>
      <c r="J108" s="8"/>
      <c r="K108" s="31" t="s">
        <v>65</v>
      </c>
      <c r="L108" s="8"/>
      <c r="M108" s="31"/>
      <c r="N108" s="9" t="str">
        <f t="shared" si="34"/>
        <v>Hoàn Thành</v>
      </c>
      <c r="O108" s="19">
        <f t="shared" si="35"/>
        <v>1</v>
      </c>
      <c r="P108" s="19"/>
      <c r="Q108" s="19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>
        <v>1</v>
      </c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 outlineLevel="1">
      <c r="A109" s="42">
        <v>3</v>
      </c>
      <c r="B109" s="59" t="s">
        <v>35</v>
      </c>
      <c r="C109" s="60"/>
      <c r="D109" s="42"/>
      <c r="E109" s="53" t="s">
        <v>52</v>
      </c>
      <c r="F109" s="79">
        <f>I109-H109+1</f>
        <v>11</v>
      </c>
      <c r="G109" s="54"/>
      <c r="H109" s="65">
        <f>MIN(H110:H114)</f>
        <v>45728</v>
      </c>
      <c r="I109" s="65">
        <f>MAX(I110:I114)</f>
        <v>45738</v>
      </c>
      <c r="J109" s="55"/>
      <c r="K109" s="55"/>
      <c r="L109" s="55"/>
      <c r="M109" s="55"/>
      <c r="N109" s="56"/>
      <c r="O109" s="57">
        <f>SUMPRODUCT(O110:O114,Q110:Q114)</f>
        <v>0.99999999999999989</v>
      </c>
      <c r="P109" s="57"/>
      <c r="Q109" s="57">
        <v>0.05</v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</row>
    <row r="110" spans="1:66" s="58" customFormat="1" ht="15">
      <c r="A110" s="38"/>
      <c r="B110" s="5"/>
      <c r="C110" s="10" t="s">
        <v>63</v>
      </c>
      <c r="D110" s="67">
        <v>1</v>
      </c>
      <c r="E110" s="49" t="s">
        <v>52</v>
      </c>
      <c r="F110" s="78">
        <v>2</v>
      </c>
      <c r="G110" s="17">
        <v>1</v>
      </c>
      <c r="H110" s="64">
        <v>45728</v>
      </c>
      <c r="I110" s="64">
        <f t="shared" ref="I110" si="36">H110+F110-1</f>
        <v>45729</v>
      </c>
      <c r="J110" s="8" t="s">
        <v>39</v>
      </c>
      <c r="K110" s="31" t="s">
        <v>55</v>
      </c>
      <c r="L110" s="8" t="s">
        <v>56</v>
      </c>
      <c r="M110" s="31" t="s">
        <v>85</v>
      </c>
      <c r="N110" s="9" t="str">
        <f t="shared" ref="N110:N114" si="37">IF(O110=100%,"Hoàn Thành", IF(O110=0,"Chưa Thực Hiện","Đang Thực Hiện"))</f>
        <v>Hoàn Thành</v>
      </c>
      <c r="O110" s="19">
        <f t="shared" ref="O110" si="38">MAX(R110:AC110)</f>
        <v>1</v>
      </c>
      <c r="P110" s="20"/>
      <c r="Q110" s="19">
        <v>0.3</v>
      </c>
      <c r="R110" s="20"/>
      <c r="S110" s="20"/>
      <c r="T110" s="20"/>
      <c r="U110" s="20"/>
      <c r="V110" s="20"/>
      <c r="W110" s="20"/>
      <c r="X110" s="20"/>
      <c r="Y110" s="20"/>
      <c r="Z110" s="20"/>
      <c r="AA110" s="20">
        <v>0.5</v>
      </c>
      <c r="AB110" s="20">
        <v>0.5</v>
      </c>
      <c r="AC110" s="20">
        <v>1</v>
      </c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 ht="15" outlineLevel="1">
      <c r="A111" s="38"/>
      <c r="B111" s="5"/>
      <c r="C111" s="10" t="s">
        <v>36</v>
      </c>
      <c r="D111" s="67">
        <v>1</v>
      </c>
      <c r="E111" s="49" t="s">
        <v>52</v>
      </c>
      <c r="F111" s="78">
        <v>1</v>
      </c>
      <c r="G111" s="17">
        <v>1</v>
      </c>
      <c r="H111" s="64">
        <v>45738</v>
      </c>
      <c r="I111" s="64">
        <f t="shared" ref="I111:I114" si="39">H111+F111-1</f>
        <v>45738</v>
      </c>
      <c r="J111" s="8" t="s">
        <v>39</v>
      </c>
      <c r="K111" s="31" t="s">
        <v>55</v>
      </c>
      <c r="L111" s="8" t="s">
        <v>56</v>
      </c>
      <c r="M111" s="31" t="s">
        <v>85</v>
      </c>
      <c r="N111" s="9" t="str">
        <f t="shared" si="37"/>
        <v>Hoàn Thành</v>
      </c>
      <c r="O111" s="19">
        <f>MAX(R111:AK111)</f>
        <v>1</v>
      </c>
      <c r="P111" s="20"/>
      <c r="Q111" s="19">
        <v>0.2</v>
      </c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>
        <v>1</v>
      </c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 ht="15" outlineLevel="1">
      <c r="A112" s="38"/>
      <c r="B112" s="5"/>
      <c r="C112" s="10" t="s">
        <v>72</v>
      </c>
      <c r="D112" s="67">
        <v>1</v>
      </c>
      <c r="E112" s="49" t="s">
        <v>52</v>
      </c>
      <c r="F112" s="78">
        <v>1</v>
      </c>
      <c r="G112" s="17">
        <v>1</v>
      </c>
      <c r="H112" s="64">
        <f>H111</f>
        <v>45738</v>
      </c>
      <c r="I112" s="64">
        <f t="shared" si="39"/>
        <v>45738</v>
      </c>
      <c r="J112" s="8" t="s">
        <v>39</v>
      </c>
      <c r="K112" s="31" t="s">
        <v>55</v>
      </c>
      <c r="L112" s="8" t="s">
        <v>56</v>
      </c>
      <c r="M112" s="31" t="s">
        <v>85</v>
      </c>
      <c r="N112" s="9" t="str">
        <f t="shared" si="37"/>
        <v>Hoàn Thành</v>
      </c>
      <c r="O112" s="19">
        <f t="shared" ref="O112:O114" si="40">MAX(R112:AK112)</f>
        <v>1</v>
      </c>
      <c r="P112" s="20"/>
      <c r="Q112" s="19">
        <v>0.2</v>
      </c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>
        <v>1</v>
      </c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 ht="15" outlineLevel="1">
      <c r="A113" s="38"/>
      <c r="B113" s="5"/>
      <c r="C113" s="10" t="s">
        <v>37</v>
      </c>
      <c r="D113" s="67">
        <v>1</v>
      </c>
      <c r="E113" s="49" t="s">
        <v>52</v>
      </c>
      <c r="F113" s="78">
        <v>1</v>
      </c>
      <c r="G113" s="17">
        <v>1</v>
      </c>
      <c r="H113" s="64">
        <f t="shared" ref="H113:H114" si="41">H112</f>
        <v>45738</v>
      </c>
      <c r="I113" s="64">
        <f t="shared" si="39"/>
        <v>45738</v>
      </c>
      <c r="J113" s="8" t="s">
        <v>39</v>
      </c>
      <c r="K113" s="31" t="s">
        <v>55</v>
      </c>
      <c r="L113" s="8" t="s">
        <v>56</v>
      </c>
      <c r="M113" s="31" t="s">
        <v>85</v>
      </c>
      <c r="N113" s="9" t="str">
        <f t="shared" si="37"/>
        <v>Hoàn Thành</v>
      </c>
      <c r="O113" s="19">
        <f t="shared" si="40"/>
        <v>1</v>
      </c>
      <c r="P113" s="20"/>
      <c r="Q113" s="19">
        <v>0.2</v>
      </c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>
        <v>1</v>
      </c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 ht="15" outlineLevel="1">
      <c r="A114" s="38"/>
      <c r="B114" s="5"/>
      <c r="C114" s="10" t="s">
        <v>38</v>
      </c>
      <c r="D114" s="67">
        <v>1</v>
      </c>
      <c r="E114" s="49" t="s">
        <v>52</v>
      </c>
      <c r="F114" s="78">
        <v>1</v>
      </c>
      <c r="G114" s="17">
        <v>1</v>
      </c>
      <c r="H114" s="64">
        <f t="shared" si="41"/>
        <v>45738</v>
      </c>
      <c r="I114" s="64">
        <f t="shared" si="39"/>
        <v>45738</v>
      </c>
      <c r="J114" s="8" t="s">
        <v>39</v>
      </c>
      <c r="K114" s="31" t="s">
        <v>55</v>
      </c>
      <c r="L114" s="8" t="s">
        <v>56</v>
      </c>
      <c r="M114" s="31" t="s">
        <v>85</v>
      </c>
      <c r="N114" s="9" t="str">
        <f t="shared" si="37"/>
        <v>Hoàn Thành</v>
      </c>
      <c r="O114" s="19">
        <f t="shared" si="40"/>
        <v>1</v>
      </c>
      <c r="P114" s="20"/>
      <c r="Q114" s="19">
        <v>0.1</v>
      </c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>
        <v>1</v>
      </c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 ht="31.2" outlineLevel="1">
      <c r="A115" s="42">
        <v>4</v>
      </c>
      <c r="B115" s="59" t="s">
        <v>40</v>
      </c>
      <c r="C115" s="60"/>
      <c r="D115" s="42"/>
      <c r="E115" s="53"/>
      <c r="F115" s="79">
        <f>I115-H115+1</f>
        <v>3</v>
      </c>
      <c r="G115" s="54"/>
      <c r="H115" s="65">
        <f>MIN(H116:H119)</f>
        <v>45736</v>
      </c>
      <c r="I115" s="65">
        <f>MAX(I116:I119)</f>
        <v>45738</v>
      </c>
      <c r="J115" s="55"/>
      <c r="K115" s="55"/>
      <c r="L115" s="55"/>
      <c r="M115" s="55"/>
      <c r="N115" s="56"/>
      <c r="O115" s="57">
        <f>SUMPRODUCT(O116:O119,Q116:Q119)</f>
        <v>1</v>
      </c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</row>
    <row r="116" spans="1:66" s="58" customFormat="1" ht="15">
      <c r="A116" s="38"/>
      <c r="B116" s="5"/>
      <c r="C116" s="12" t="s">
        <v>41</v>
      </c>
      <c r="D116" s="69">
        <v>1</v>
      </c>
      <c r="E116" s="48" t="s">
        <v>52</v>
      </c>
      <c r="F116" s="80">
        <v>1</v>
      </c>
      <c r="G116" s="17">
        <v>1</v>
      </c>
      <c r="H116" s="66">
        <v>45736</v>
      </c>
      <c r="I116" s="64">
        <f t="shared" ref="I116:I125" si="42">H116+F116-1</f>
        <v>45736</v>
      </c>
      <c r="J116" s="8" t="s">
        <v>39</v>
      </c>
      <c r="K116" s="8" t="s">
        <v>42</v>
      </c>
      <c r="L116" s="8" t="s">
        <v>60</v>
      </c>
      <c r="M116" s="8"/>
      <c r="N116" s="9" t="str">
        <f t="shared" ref="N116:N125" si="43">IF(O116=100%,"Hoàn Thành", IF(O116=0,"Chưa Thực hiện","Đang thực hiện"))</f>
        <v>Hoàn Thành</v>
      </c>
      <c r="O116" s="19">
        <v>1</v>
      </c>
      <c r="P116" s="20"/>
      <c r="Q116" s="19">
        <v>0.25</v>
      </c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 ht="15" outlineLevel="1">
      <c r="A117" s="38"/>
      <c r="B117" s="5"/>
      <c r="C117" s="12" t="s">
        <v>43</v>
      </c>
      <c r="D117" s="69">
        <v>1</v>
      </c>
      <c r="E117" s="48" t="s">
        <v>52</v>
      </c>
      <c r="F117" s="80">
        <v>1</v>
      </c>
      <c r="G117" s="17">
        <v>1</v>
      </c>
      <c r="H117" s="66">
        <v>45736</v>
      </c>
      <c r="I117" s="64">
        <f t="shared" si="42"/>
        <v>45736</v>
      </c>
      <c r="J117" s="8" t="s">
        <v>39</v>
      </c>
      <c r="K117" s="8" t="s">
        <v>42</v>
      </c>
      <c r="L117" s="8" t="s">
        <v>60</v>
      </c>
      <c r="M117" s="8"/>
      <c r="N117" s="9" t="str">
        <f t="shared" si="43"/>
        <v>Hoàn Thành</v>
      </c>
      <c r="O117" s="19">
        <v>1</v>
      </c>
      <c r="P117" s="20"/>
      <c r="Q117" s="19">
        <v>0.25</v>
      </c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 ht="30" outlineLevel="1">
      <c r="A118" s="38"/>
      <c r="B118" s="5"/>
      <c r="C118" s="12" t="s">
        <v>44</v>
      </c>
      <c r="D118" s="69">
        <v>1</v>
      </c>
      <c r="E118" s="48" t="s">
        <v>52</v>
      </c>
      <c r="F118" s="80">
        <v>1</v>
      </c>
      <c r="G118" s="17">
        <v>1</v>
      </c>
      <c r="H118" s="64">
        <v>45737</v>
      </c>
      <c r="I118" s="64">
        <f t="shared" si="42"/>
        <v>45737</v>
      </c>
      <c r="J118" s="8" t="s">
        <v>39</v>
      </c>
      <c r="K118" s="8" t="s">
        <v>42</v>
      </c>
      <c r="L118" s="8" t="s">
        <v>60</v>
      </c>
      <c r="M118" s="8"/>
      <c r="N118" s="9" t="str">
        <f t="shared" si="43"/>
        <v>Hoàn Thành</v>
      </c>
      <c r="O118" s="19">
        <v>1</v>
      </c>
      <c r="P118" s="103"/>
      <c r="Q118" s="19">
        <v>0.25</v>
      </c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 ht="15" outlineLevel="1">
      <c r="A119" s="38"/>
      <c r="B119" s="5"/>
      <c r="C119" s="12" t="s">
        <v>45</v>
      </c>
      <c r="D119" s="69">
        <v>1</v>
      </c>
      <c r="E119" s="48" t="s">
        <v>52</v>
      </c>
      <c r="F119" s="80">
        <v>1</v>
      </c>
      <c r="G119" s="17">
        <v>1</v>
      </c>
      <c r="H119" s="66">
        <v>45738</v>
      </c>
      <c r="I119" s="64">
        <f t="shared" si="42"/>
        <v>45738</v>
      </c>
      <c r="J119" s="8" t="s">
        <v>39</v>
      </c>
      <c r="K119" s="8" t="s">
        <v>42</v>
      </c>
      <c r="L119" s="8" t="s">
        <v>60</v>
      </c>
      <c r="M119" s="8"/>
      <c r="N119" s="9" t="str">
        <f t="shared" si="43"/>
        <v>Hoàn Thành</v>
      </c>
      <c r="O119" s="19">
        <v>1</v>
      </c>
      <c r="P119" s="20"/>
      <c r="Q119" s="19">
        <v>0.25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 outlineLevel="1">
      <c r="A120" s="42">
        <v>5</v>
      </c>
      <c r="B120" s="59" t="s">
        <v>181</v>
      </c>
      <c r="C120" s="60"/>
      <c r="D120" s="42"/>
      <c r="E120" s="53"/>
      <c r="F120" s="79">
        <f>I120-H120+1</f>
        <v>1</v>
      </c>
      <c r="G120" s="54"/>
      <c r="H120" s="65">
        <f>MIN(H121:H124)</f>
        <v>45739</v>
      </c>
      <c r="I120" s="65">
        <f>MAX(I121:I124)</f>
        <v>45739</v>
      </c>
      <c r="J120" s="55"/>
      <c r="K120" s="55"/>
      <c r="L120" s="55"/>
      <c r="M120" s="55"/>
      <c r="N120" s="56"/>
      <c r="O120" s="57">
        <f>SUMPRODUCT(O121:O125,Q121:Q125)</f>
        <v>1</v>
      </c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</row>
    <row r="121" spans="1:66" s="58" customFormat="1" ht="15">
      <c r="A121" s="38"/>
      <c r="B121" s="5"/>
      <c r="C121" s="10" t="s">
        <v>47</v>
      </c>
      <c r="D121" s="67">
        <v>1</v>
      </c>
      <c r="E121" s="48" t="s">
        <v>52</v>
      </c>
      <c r="F121" s="80">
        <v>1</v>
      </c>
      <c r="G121" s="17"/>
      <c r="H121" s="66">
        <v>45739</v>
      </c>
      <c r="I121" s="64">
        <f t="shared" si="42"/>
        <v>45739</v>
      </c>
      <c r="J121" s="8" t="s">
        <v>39</v>
      </c>
      <c r="K121" s="8" t="s">
        <v>42</v>
      </c>
      <c r="L121" s="8" t="s">
        <v>60</v>
      </c>
      <c r="M121" s="8"/>
      <c r="N121" s="9" t="str">
        <f t="shared" si="43"/>
        <v>Hoàn Thành</v>
      </c>
      <c r="O121" s="19">
        <v>1</v>
      </c>
      <c r="P121" s="20"/>
      <c r="Q121" s="20">
        <v>0.2</v>
      </c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 ht="15" outlineLevel="1">
      <c r="A122" s="38"/>
      <c r="B122" s="5"/>
      <c r="C122" s="10" t="s">
        <v>48</v>
      </c>
      <c r="D122" s="67">
        <v>1</v>
      </c>
      <c r="E122" s="48" t="s">
        <v>52</v>
      </c>
      <c r="F122" s="80">
        <v>1</v>
      </c>
      <c r="G122" s="17"/>
      <c r="H122" s="66">
        <v>45739</v>
      </c>
      <c r="I122" s="64">
        <f t="shared" si="42"/>
        <v>45739</v>
      </c>
      <c r="J122" s="8" t="s">
        <v>39</v>
      </c>
      <c r="K122" s="8" t="s">
        <v>42</v>
      </c>
      <c r="L122" s="8" t="s">
        <v>60</v>
      </c>
      <c r="M122" s="8"/>
      <c r="N122" s="9" t="str">
        <f t="shared" si="43"/>
        <v>Hoàn Thành</v>
      </c>
      <c r="O122" s="19">
        <v>1</v>
      </c>
      <c r="P122" s="20"/>
      <c r="Q122" s="20">
        <v>0.2</v>
      </c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 ht="15" outlineLevel="1">
      <c r="A123" s="38"/>
      <c r="B123" s="5"/>
      <c r="C123" s="10" t="s">
        <v>49</v>
      </c>
      <c r="D123" s="67">
        <v>1</v>
      </c>
      <c r="E123" s="48" t="s">
        <v>52</v>
      </c>
      <c r="F123" s="80">
        <v>1</v>
      </c>
      <c r="G123" s="17"/>
      <c r="H123" s="66">
        <v>45739</v>
      </c>
      <c r="I123" s="64">
        <f t="shared" si="42"/>
        <v>45739</v>
      </c>
      <c r="J123" s="8" t="s">
        <v>39</v>
      </c>
      <c r="K123" s="8" t="s">
        <v>42</v>
      </c>
      <c r="L123" s="8" t="s">
        <v>60</v>
      </c>
      <c r="M123" s="8"/>
      <c r="N123" s="9" t="str">
        <f t="shared" si="43"/>
        <v>Hoàn Thành</v>
      </c>
      <c r="O123" s="19">
        <v>1</v>
      </c>
      <c r="P123" s="20"/>
      <c r="Q123" s="20">
        <v>0.2</v>
      </c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 ht="15" outlineLevel="1">
      <c r="A124" s="38"/>
      <c r="B124" s="5"/>
      <c r="C124" s="10" t="s">
        <v>50</v>
      </c>
      <c r="D124" s="67">
        <v>1</v>
      </c>
      <c r="E124" s="48" t="s">
        <v>52</v>
      </c>
      <c r="F124" s="80">
        <v>1</v>
      </c>
      <c r="G124" s="17"/>
      <c r="H124" s="66">
        <v>45739</v>
      </c>
      <c r="I124" s="64">
        <f t="shared" si="42"/>
        <v>45739</v>
      </c>
      <c r="J124" s="8" t="s">
        <v>39</v>
      </c>
      <c r="K124" s="8" t="s">
        <v>42</v>
      </c>
      <c r="L124" s="8" t="s">
        <v>60</v>
      </c>
      <c r="M124" s="8"/>
      <c r="N124" s="9" t="str">
        <f t="shared" si="43"/>
        <v>Hoàn Thành</v>
      </c>
      <c r="O124" s="19">
        <v>1</v>
      </c>
      <c r="P124" s="20"/>
      <c r="Q124" s="20">
        <v>0.2</v>
      </c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 ht="15" outlineLevel="1">
      <c r="A125" s="38"/>
      <c r="B125" s="5"/>
      <c r="C125" s="10" t="s">
        <v>51</v>
      </c>
      <c r="D125" s="67">
        <v>1</v>
      </c>
      <c r="E125" s="48" t="s">
        <v>52</v>
      </c>
      <c r="F125" s="80">
        <v>1</v>
      </c>
      <c r="G125" s="17"/>
      <c r="H125" s="66">
        <v>45739</v>
      </c>
      <c r="I125" s="64">
        <f t="shared" si="42"/>
        <v>45739</v>
      </c>
      <c r="J125" s="8" t="s">
        <v>39</v>
      </c>
      <c r="K125" s="8" t="s">
        <v>42</v>
      </c>
      <c r="L125" s="8" t="s">
        <v>60</v>
      </c>
      <c r="M125" s="8"/>
      <c r="N125" s="9" t="str">
        <f t="shared" si="43"/>
        <v>Hoàn Thành</v>
      </c>
      <c r="O125" s="19">
        <v>1</v>
      </c>
      <c r="P125" s="20"/>
      <c r="Q125" s="20">
        <v>0.2</v>
      </c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 outlineLevel="1">
      <c r="E126" s="45" t="s">
        <v>52</v>
      </c>
      <c r="X126" s="1"/>
      <c r="AE126" s="1"/>
      <c r="AL126" s="1"/>
      <c r="AS126" s="1"/>
      <c r="AZ126" s="1"/>
      <c r="BG126" s="1"/>
      <c r="BN126" s="1"/>
    </row>
    <row r="127" spans="1:66">
      <c r="E127" s="45" t="s">
        <v>53</v>
      </c>
    </row>
  </sheetData>
  <autoFilter ref="A7:Q126"/>
  <mergeCells count="8">
    <mergeCell ref="B8:C8"/>
    <mergeCell ref="R1:X4"/>
    <mergeCell ref="BH1:BN4"/>
    <mergeCell ref="BA1:BG4"/>
    <mergeCell ref="Y1:AE4"/>
    <mergeCell ref="AF1:AL4"/>
    <mergeCell ref="AM1:AS4"/>
    <mergeCell ref="AT1:AZ4"/>
  </mergeCells>
  <conditionalFormatting sqref="F22:G22 I22:J22 A21:K21 L21:L22 I40:J41 E41:F41 L40:L41 E74 A20:L20 A43:M43 B14:E14 G14:N14 B19:E19 G19:N19 B23:E23 G23:N23 B35:E35 G35:N35 B42:E42 G42:N42 A12:N13 N20:N22 A47:C47 A56:C56 A65:C65 N74 A83:C83 A110:N114 A36:D39 G56:N56 G65:N65 G83:N83 G94:N94 A92:C94 E92:N93 E94 E83 E65 E56 E47:N47 D44:D108 A15:N18 A24:N34 F36:M39 F40">
    <cfRule type="expression" dxfId="485" priority="309">
      <formula>$N12="Chưa Thực Hiện"</formula>
    </cfRule>
    <cfRule type="expression" dxfId="484" priority="310">
      <formula>$N12="Đang Thực Hiện"</formula>
    </cfRule>
  </conditionalFormatting>
  <conditionalFormatting sqref="H42:I43 H23:I39 H47:I47 H56:I56 H65:I65 H83:I83 I22:I23 I40:I42 H110:I114 H92:I94 H11:I21 H116:I119 H121:I125 H8:I9">
    <cfRule type="timePeriod" dxfId="483" priority="308" timePeriod="today">
      <formula>FLOOR(H8,1)=TODAY()</formula>
    </cfRule>
  </conditionalFormatting>
  <conditionalFormatting sqref="R7:BN8">
    <cfRule type="expression" dxfId="482" priority="306">
      <formula>R$7=TODAY()</formula>
    </cfRule>
  </conditionalFormatting>
  <conditionalFormatting sqref="I116:I119">
    <cfRule type="expression" dxfId="481" priority="300">
      <formula>$N116="Chưa Thực Hiện"</formula>
    </cfRule>
    <cfRule type="expression" dxfId="480" priority="301">
      <formula>$N116="Đang Thực Hiện"</formula>
    </cfRule>
  </conditionalFormatting>
  <conditionalFormatting sqref="I121:I125">
    <cfRule type="expression" dxfId="479" priority="298">
      <formula>$N121="Chưa Thực Hiện"</formula>
    </cfRule>
    <cfRule type="expression" dxfId="478" priority="299">
      <formula>$N121="Đang Thực Hiện"</formula>
    </cfRule>
  </conditionalFormatting>
  <conditionalFormatting sqref="N116:N119">
    <cfRule type="expression" dxfId="477" priority="296">
      <formula>$N116="Chưa Thực Hiện"</formula>
    </cfRule>
    <cfRule type="expression" dxfId="476" priority="297">
      <formula>$N116="Đang Thực Hiện"</formula>
    </cfRule>
  </conditionalFormatting>
  <conditionalFormatting sqref="N121:N125">
    <cfRule type="expression" dxfId="475" priority="294">
      <formula>$N121="Chưa Thực Hiện"</formula>
    </cfRule>
    <cfRule type="expression" dxfId="474" priority="295">
      <formula>$N121="Đang Thực Hiện"</formula>
    </cfRule>
  </conditionalFormatting>
  <conditionalFormatting sqref="L116:L119">
    <cfRule type="expression" dxfId="473" priority="292">
      <formula>$N116="Chưa Thực Hiện"</formula>
    </cfRule>
    <cfRule type="expression" dxfId="472" priority="293">
      <formula>$N116="Đang Thực Hiện"</formula>
    </cfRule>
  </conditionalFormatting>
  <conditionalFormatting sqref="L121:L125">
    <cfRule type="expression" dxfId="471" priority="290">
      <formula>$N121="Chưa Thực Hiện"</formula>
    </cfRule>
    <cfRule type="expression" dxfId="470" priority="291">
      <formula>$N121="Đang Thực Hiện"</formula>
    </cfRule>
  </conditionalFormatting>
  <conditionalFormatting sqref="A40:D41 G40:H41 K40:K41 M40">
    <cfRule type="expression" dxfId="469" priority="287">
      <formula>$N40="Chưa Thực Hiện"</formula>
    </cfRule>
    <cfRule type="expression" dxfId="468" priority="288">
      <formula>$N40="Đang Thực Hiện"</formula>
    </cfRule>
  </conditionalFormatting>
  <conditionalFormatting sqref="H40:H41">
    <cfRule type="timePeriod" dxfId="467" priority="286" timePeriod="today">
      <formula>FLOOR(H40,1)=TODAY()</formula>
    </cfRule>
  </conditionalFormatting>
  <conditionalFormatting sqref="A22:D22 K22">
    <cfRule type="expression" dxfId="466" priority="281">
      <formula>$N22="Chưa Thực Hiện"</formula>
    </cfRule>
    <cfRule type="expression" dxfId="465" priority="282">
      <formula>$N22="Đang Thực Hiện"</formula>
    </cfRule>
  </conditionalFormatting>
  <conditionalFormatting sqref="E22">
    <cfRule type="expression" dxfId="464" priority="276">
      <formula>$N22="Chưa Thực Hiện"</formula>
    </cfRule>
    <cfRule type="expression" dxfId="463" priority="277">
      <formula>$N22="Đang Thực Hiện"</formula>
    </cfRule>
  </conditionalFormatting>
  <conditionalFormatting sqref="H22">
    <cfRule type="expression" dxfId="462" priority="271">
      <formula>$N22="Chưa Thực Hiện"</formula>
    </cfRule>
    <cfRule type="expression" dxfId="461" priority="272">
      <formula>$N22="Đang Thực Hiện"</formula>
    </cfRule>
  </conditionalFormatting>
  <conditionalFormatting sqref="H22">
    <cfRule type="timePeriod" dxfId="460" priority="270" timePeriod="today">
      <formula>FLOOR(H22,1)=TODAY()</formula>
    </cfRule>
  </conditionalFormatting>
  <conditionalFormatting sqref="A74:C74 G74 K74 M74">
    <cfRule type="expression" dxfId="459" priority="261">
      <formula>$N74="Chưa Thực Hiện"</formula>
    </cfRule>
    <cfRule type="expression" dxfId="458" priority="262">
      <formula>$N74="Đang Thực Hiện"</formula>
    </cfRule>
  </conditionalFormatting>
  <conditionalFormatting sqref="J48:J55 A48:C55 L48:M55 E52:G55 E48:H51">
    <cfRule type="expression" dxfId="457" priority="255">
      <formula>$N48="Chưa Thực Hiện"</formula>
    </cfRule>
    <cfRule type="expression" dxfId="456" priority="256">
      <formula>$N48="Đang Thực Hiện"</formula>
    </cfRule>
  </conditionalFormatting>
  <conditionalFormatting sqref="H48:H51">
    <cfRule type="timePeriod" dxfId="455" priority="254" timePeriod="today">
      <formula>FLOOR(H48,1)=TODAY()</formula>
    </cfRule>
  </conditionalFormatting>
  <conditionalFormatting sqref="J57:J64 A57:C64 L57:M64 E57:G64">
    <cfRule type="expression" dxfId="454" priority="249">
      <formula>$N57="Chưa Thực Hiện"</formula>
    </cfRule>
    <cfRule type="expression" dxfId="453" priority="250">
      <formula>$N57="Đang Thực Hiện"</formula>
    </cfRule>
  </conditionalFormatting>
  <conditionalFormatting sqref="A66:C73 J66:M73 E66:G73">
    <cfRule type="expression" dxfId="452" priority="243">
      <formula>$N66="Chưa Thực Hiện"</formula>
    </cfRule>
    <cfRule type="expression" dxfId="451" priority="244">
      <formula>$N66="Đang Thực Hiện"</formula>
    </cfRule>
  </conditionalFormatting>
  <conditionalFormatting sqref="L75:M82 A75:C82 J75:J82 E75:H82">
    <cfRule type="expression" dxfId="450" priority="237">
      <formula>$N75="Chưa Thực Hiện"</formula>
    </cfRule>
    <cfRule type="expression" dxfId="449" priority="238">
      <formula>$N75="Đang Thực Hiện"</formula>
    </cfRule>
  </conditionalFormatting>
  <conditionalFormatting sqref="H75:H82">
    <cfRule type="timePeriod" dxfId="448" priority="236" timePeriod="today">
      <formula>FLOOR(H75,1)=TODAY()</formula>
    </cfRule>
  </conditionalFormatting>
  <conditionalFormatting sqref="A84:C91 J84:M91 E84:H91">
    <cfRule type="expression" dxfId="447" priority="231">
      <formula>$N84="Chưa Thực Hiện"</formula>
    </cfRule>
    <cfRule type="expression" dxfId="446" priority="232">
      <formula>$N84="Đang Thực Hiện"</formula>
    </cfRule>
  </conditionalFormatting>
  <conditionalFormatting sqref="H84:H91">
    <cfRule type="timePeriod" dxfId="445" priority="230" timePeriod="today">
      <formula>FLOOR(H84,1)=TODAY()</formula>
    </cfRule>
  </conditionalFormatting>
  <conditionalFormatting sqref="I48:I51">
    <cfRule type="expression" dxfId="444" priority="226">
      <formula>$N48="Chưa Thực Hiện"</formula>
    </cfRule>
    <cfRule type="expression" dxfId="443" priority="227">
      <formula>$N48="Đang Thực Hiện"</formula>
    </cfRule>
  </conditionalFormatting>
  <conditionalFormatting sqref="I48:I51">
    <cfRule type="timePeriod" dxfId="442" priority="225" timePeriod="today">
      <formula>FLOOR(I48,1)=TODAY()</formula>
    </cfRule>
  </conditionalFormatting>
  <conditionalFormatting sqref="H52:H53">
    <cfRule type="expression" dxfId="441" priority="223">
      <formula>$N52="Chưa Thực Hiện"</formula>
    </cfRule>
    <cfRule type="expression" dxfId="440" priority="224">
      <formula>$N52="Đang Thực Hiện"</formula>
    </cfRule>
  </conditionalFormatting>
  <conditionalFormatting sqref="H52:H53">
    <cfRule type="timePeriod" dxfId="439" priority="222" timePeriod="today">
      <formula>FLOOR(H52,1)=TODAY()</formula>
    </cfRule>
  </conditionalFormatting>
  <conditionalFormatting sqref="I52:I53">
    <cfRule type="expression" dxfId="438" priority="220">
      <formula>$N52="Chưa Thực Hiện"</formula>
    </cfRule>
    <cfRule type="expression" dxfId="437" priority="221">
      <formula>$N52="Đang Thực Hiện"</formula>
    </cfRule>
  </conditionalFormatting>
  <conditionalFormatting sqref="I52:I53">
    <cfRule type="timePeriod" dxfId="436" priority="219" timePeriod="today">
      <formula>FLOOR(I52,1)=TODAY()</formula>
    </cfRule>
  </conditionalFormatting>
  <conditionalFormatting sqref="H54:H55">
    <cfRule type="expression" dxfId="435" priority="217">
      <formula>$N54="Chưa Thực Hiện"</formula>
    </cfRule>
    <cfRule type="expression" dxfId="434" priority="218">
      <formula>$N54="Đang Thực Hiện"</formula>
    </cfRule>
  </conditionalFormatting>
  <conditionalFormatting sqref="H54:H55">
    <cfRule type="timePeriod" dxfId="433" priority="216" timePeriod="today">
      <formula>FLOOR(H54,1)=TODAY()</formula>
    </cfRule>
  </conditionalFormatting>
  <conditionalFormatting sqref="I54:I55">
    <cfRule type="expression" dxfId="432" priority="214">
      <formula>$N54="Chưa Thực Hiện"</formula>
    </cfRule>
    <cfRule type="expression" dxfId="431" priority="215">
      <formula>$N54="Đang Thực Hiện"</formula>
    </cfRule>
  </conditionalFormatting>
  <conditionalFormatting sqref="I54:I55">
    <cfRule type="timePeriod" dxfId="430" priority="213" timePeriod="today">
      <formula>FLOOR(I54,1)=TODAY()</formula>
    </cfRule>
  </conditionalFormatting>
  <conditionalFormatting sqref="H57:H60">
    <cfRule type="expression" dxfId="429" priority="211">
      <formula>$N57="Chưa Thực Hiện"</formula>
    </cfRule>
    <cfRule type="expression" dxfId="428" priority="212">
      <formula>$N57="Đang Thực Hiện"</formula>
    </cfRule>
  </conditionalFormatting>
  <conditionalFormatting sqref="H57:H60">
    <cfRule type="timePeriod" dxfId="427" priority="210" timePeriod="today">
      <formula>FLOOR(H57,1)=TODAY()</formula>
    </cfRule>
  </conditionalFormatting>
  <conditionalFormatting sqref="I57:I60">
    <cfRule type="expression" dxfId="426" priority="208">
      <formula>$N57="Chưa Thực Hiện"</formula>
    </cfRule>
    <cfRule type="expression" dxfId="425" priority="209">
      <formula>$N57="Đang Thực Hiện"</formula>
    </cfRule>
  </conditionalFormatting>
  <conditionalFormatting sqref="I57:I60">
    <cfRule type="timePeriod" dxfId="424" priority="207" timePeriod="today">
      <formula>FLOOR(I57,1)=TODAY()</formula>
    </cfRule>
  </conditionalFormatting>
  <conditionalFormatting sqref="H61:H62">
    <cfRule type="expression" dxfId="423" priority="205">
      <formula>$N61="Chưa Thực Hiện"</formula>
    </cfRule>
    <cfRule type="expression" dxfId="422" priority="206">
      <formula>$N61="Đang Thực Hiện"</formula>
    </cfRule>
  </conditionalFormatting>
  <conditionalFormatting sqref="H61:H62">
    <cfRule type="timePeriod" dxfId="421" priority="204" timePeriod="today">
      <formula>FLOOR(H61,1)=TODAY()</formula>
    </cfRule>
  </conditionalFormatting>
  <conditionalFormatting sqref="I61:I62">
    <cfRule type="expression" dxfId="420" priority="202">
      <formula>$N61="Chưa Thực Hiện"</formula>
    </cfRule>
    <cfRule type="expression" dxfId="419" priority="203">
      <formula>$N61="Đang Thực Hiện"</formula>
    </cfRule>
  </conditionalFormatting>
  <conditionalFormatting sqref="I61:I62">
    <cfRule type="timePeriod" dxfId="418" priority="201" timePeriod="today">
      <formula>FLOOR(I61,1)=TODAY()</formula>
    </cfRule>
  </conditionalFormatting>
  <conditionalFormatting sqref="H63:H64">
    <cfRule type="expression" dxfId="417" priority="199">
      <formula>$N63="Chưa Thực Hiện"</formula>
    </cfRule>
    <cfRule type="expression" dxfId="416" priority="200">
      <formula>$N63="Đang Thực Hiện"</formula>
    </cfRule>
  </conditionalFormatting>
  <conditionalFormatting sqref="H63:H64">
    <cfRule type="timePeriod" dxfId="415" priority="198" timePeriod="today">
      <formula>FLOOR(H63,1)=TODAY()</formula>
    </cfRule>
  </conditionalFormatting>
  <conditionalFormatting sqref="I63:I64">
    <cfRule type="expression" dxfId="414" priority="196">
      <formula>$N63="Chưa Thực Hiện"</formula>
    </cfRule>
    <cfRule type="expression" dxfId="413" priority="197">
      <formula>$N63="Đang Thực Hiện"</formula>
    </cfRule>
  </conditionalFormatting>
  <conditionalFormatting sqref="I63:I64">
    <cfRule type="timePeriod" dxfId="412" priority="195" timePeriod="today">
      <formula>FLOOR(I63,1)=TODAY()</formula>
    </cfRule>
  </conditionalFormatting>
  <conditionalFormatting sqref="H66:H69">
    <cfRule type="expression" dxfId="411" priority="193">
      <formula>$N66="Chưa Thực Hiện"</formula>
    </cfRule>
    <cfRule type="expression" dxfId="410" priority="194">
      <formula>$N66="Đang Thực Hiện"</formula>
    </cfRule>
  </conditionalFormatting>
  <conditionalFormatting sqref="H66:H69">
    <cfRule type="timePeriod" dxfId="409" priority="192" timePeriod="today">
      <formula>FLOOR(H66,1)=TODAY()</formula>
    </cfRule>
  </conditionalFormatting>
  <conditionalFormatting sqref="I66:I70">
    <cfRule type="expression" dxfId="408" priority="190">
      <formula>$N66="Chưa Thực Hiện"</formula>
    </cfRule>
    <cfRule type="expression" dxfId="407" priority="191">
      <formula>$N66="Đang Thực Hiện"</formula>
    </cfRule>
  </conditionalFormatting>
  <conditionalFormatting sqref="I66:I70">
    <cfRule type="timePeriod" dxfId="406" priority="189" timePeriod="today">
      <formula>FLOOR(I66,1)=TODAY()</formula>
    </cfRule>
  </conditionalFormatting>
  <conditionalFormatting sqref="H70:H71">
    <cfRule type="expression" dxfId="405" priority="187">
      <formula>$N70="Chưa Thực Hiện"</formula>
    </cfRule>
    <cfRule type="expression" dxfId="404" priority="188">
      <formula>$N70="Đang Thực Hiện"</formula>
    </cfRule>
  </conditionalFormatting>
  <conditionalFormatting sqref="H70:H71">
    <cfRule type="timePeriod" dxfId="403" priority="186" timePeriod="today">
      <formula>FLOOR(H70,1)=TODAY()</formula>
    </cfRule>
  </conditionalFormatting>
  <conditionalFormatting sqref="I71">
    <cfRule type="expression" dxfId="402" priority="184">
      <formula>$N71="Chưa Thực Hiện"</formula>
    </cfRule>
    <cfRule type="expression" dxfId="401" priority="185">
      <formula>$N71="Đang Thực Hiện"</formula>
    </cfRule>
  </conditionalFormatting>
  <conditionalFormatting sqref="I71">
    <cfRule type="timePeriod" dxfId="400" priority="183" timePeriod="today">
      <formula>FLOOR(I71,1)=TODAY()</formula>
    </cfRule>
  </conditionalFormatting>
  <conditionalFormatting sqref="H72:H73">
    <cfRule type="expression" dxfId="399" priority="181">
      <formula>$N72="Chưa Thực Hiện"</formula>
    </cfRule>
    <cfRule type="expression" dxfId="398" priority="182">
      <formula>$N72="Đang Thực Hiện"</formula>
    </cfRule>
  </conditionalFormatting>
  <conditionalFormatting sqref="H72:H73">
    <cfRule type="timePeriod" dxfId="397" priority="180" timePeriod="today">
      <formula>FLOOR(H72,1)=TODAY()</formula>
    </cfRule>
  </conditionalFormatting>
  <conditionalFormatting sqref="I72:I73">
    <cfRule type="expression" dxfId="396" priority="178">
      <formula>$N72="Chưa Thực Hiện"</formula>
    </cfRule>
    <cfRule type="expression" dxfId="395" priority="179">
      <formula>$N72="Đang Thực Hiện"</formula>
    </cfRule>
  </conditionalFormatting>
  <conditionalFormatting sqref="I72:I73">
    <cfRule type="timePeriod" dxfId="394" priority="177" timePeriod="today">
      <formula>FLOOR(I72,1)=TODAY()</formula>
    </cfRule>
  </conditionalFormatting>
  <conditionalFormatting sqref="A44:C44 K44:L44 E44:I44">
    <cfRule type="expression" dxfId="393" priority="174">
      <formula>$N44="Chưa Thực Hiện"</formula>
    </cfRule>
    <cfRule type="expression" dxfId="392" priority="175">
      <formula>$N44="Đang Thực Hiện"</formula>
    </cfRule>
  </conditionalFormatting>
  <conditionalFormatting sqref="H44:I44">
    <cfRule type="timePeriod" dxfId="391" priority="173" timePeriod="today">
      <formula>FLOOR(H44,1)=TODAY()</formula>
    </cfRule>
  </conditionalFormatting>
  <conditionalFormatting sqref="K75:K82">
    <cfRule type="expression" dxfId="390" priority="169">
      <formula>$N75="Chưa Thực Hiện"</formula>
    </cfRule>
    <cfRule type="expression" dxfId="389" priority="170">
      <formula>$N75="Đang Thực Hiện"</formula>
    </cfRule>
  </conditionalFormatting>
  <conditionalFormatting sqref="I75:I82">
    <cfRule type="expression" dxfId="388" priority="167">
      <formula>$N75="Chưa Thực Hiện"</formula>
    </cfRule>
    <cfRule type="expression" dxfId="387" priority="168">
      <formula>$N75="Đang Thực Hiện"</formula>
    </cfRule>
  </conditionalFormatting>
  <conditionalFormatting sqref="I75:I82">
    <cfRule type="timePeriod" dxfId="386" priority="166" timePeriod="today">
      <formula>FLOOR(I75,1)=TODAY()</formula>
    </cfRule>
  </conditionalFormatting>
  <conditionalFormatting sqref="I84:I91">
    <cfRule type="expression" dxfId="385" priority="161">
      <formula>$N84="Chưa Thực Hiện"</formula>
    </cfRule>
    <cfRule type="expression" dxfId="384" priority="162">
      <formula>$N84="Đang Thực Hiện"</formula>
    </cfRule>
  </conditionalFormatting>
  <conditionalFormatting sqref="I84:I91">
    <cfRule type="timePeriod" dxfId="383" priority="160" timePeriod="today">
      <formula>FLOOR(I84,1)=TODAY()</formula>
    </cfRule>
  </conditionalFormatting>
  <conditionalFormatting sqref="J74">
    <cfRule type="expression" dxfId="382" priority="158">
      <formula>$N74="Chưa Thực Hiện"</formula>
    </cfRule>
    <cfRule type="expression" dxfId="381" priority="159">
      <formula>$N74="Đang Thực Hiện"</formula>
    </cfRule>
  </conditionalFormatting>
  <conditionalFormatting sqref="H74:I74">
    <cfRule type="expression" dxfId="380" priority="156">
      <formula>$N74="Chưa Thực Hiện"</formula>
    </cfRule>
    <cfRule type="expression" dxfId="379" priority="157">
      <formula>$N74="Đang Thực Hiện"</formula>
    </cfRule>
  </conditionalFormatting>
  <conditionalFormatting sqref="H74:I74">
    <cfRule type="timePeriod" dxfId="378" priority="155" timePeriod="today">
      <formula>FLOOR(H74,1)=TODAY()</formula>
    </cfRule>
  </conditionalFormatting>
  <conditionalFormatting sqref="K57:K64">
    <cfRule type="expression" dxfId="377" priority="153">
      <formula>$N57="Chưa Thực Hiện"</formula>
    </cfRule>
    <cfRule type="expression" dxfId="376" priority="154">
      <formula>$N57="Đang Thực Hiện"</formula>
    </cfRule>
  </conditionalFormatting>
  <conditionalFormatting sqref="K48:K55">
    <cfRule type="expression" dxfId="375" priority="151">
      <formula>$N48="Chưa Thực Hiện"</formula>
    </cfRule>
    <cfRule type="expression" dxfId="374" priority="152">
      <formula>$N48="Đang Thực Hiện"</formula>
    </cfRule>
  </conditionalFormatting>
  <conditionalFormatting sqref="M44">
    <cfRule type="expression" dxfId="373" priority="143">
      <formula>$N44="Chưa Thực Hiện"</formula>
    </cfRule>
    <cfRule type="expression" dxfId="372" priority="144">
      <formula>$N44="Đang Thực Hiện"</formula>
    </cfRule>
  </conditionalFormatting>
  <conditionalFormatting sqref="M41">
    <cfRule type="expression" dxfId="371" priority="141">
      <formula>$N41="Chưa Thực Hiện"</formula>
    </cfRule>
    <cfRule type="expression" dxfId="370" priority="142">
      <formula>$N41="Đang Thực Hiện"</formula>
    </cfRule>
  </conditionalFormatting>
  <conditionalFormatting sqref="M20:M22">
    <cfRule type="expression" dxfId="369" priority="139">
      <formula>$N20="Chưa Thực Hiện"</formula>
    </cfRule>
    <cfRule type="expression" dxfId="368" priority="140">
      <formula>$N20="Đang Thực Hiện"</formula>
    </cfRule>
  </conditionalFormatting>
  <conditionalFormatting sqref="L74">
    <cfRule type="expression" dxfId="367" priority="137">
      <formula>$N74="Chưa Thực Hiện"</formula>
    </cfRule>
    <cfRule type="expression" dxfId="366" priority="138">
      <formula>$N74="Đang Thực Hiện"</formula>
    </cfRule>
  </conditionalFormatting>
  <conditionalFormatting sqref="M99 M104 J95:M98 J100:M103 J105:M108 A95:C108 G99 G104 E99 E100:H103 E95:H96 E104 E105:H108 E97:G98">
    <cfRule type="expression" dxfId="365" priority="122">
      <formula>$N95="Chưa Thực Hiện"</formula>
    </cfRule>
    <cfRule type="expression" dxfId="364" priority="123">
      <formula>$N95="Đang Thực Hiện"</formula>
    </cfRule>
  </conditionalFormatting>
  <conditionalFormatting sqref="H95:H96 H100:H103 H105:H108">
    <cfRule type="timePeriod" dxfId="363" priority="121" timePeriod="today">
      <formula>FLOOR(H95,1)=TODAY()</formula>
    </cfRule>
  </conditionalFormatting>
  <conditionalFormatting sqref="K99">
    <cfRule type="expression" dxfId="362" priority="117">
      <formula>$N99="Chưa Thực Hiện"</formula>
    </cfRule>
    <cfRule type="expression" dxfId="361" priority="118">
      <formula>$N99="Đang Thực Hiện"</formula>
    </cfRule>
  </conditionalFormatting>
  <conditionalFormatting sqref="K104">
    <cfRule type="expression" dxfId="360" priority="115">
      <formula>$N104="Chưa Thực Hiện"</formula>
    </cfRule>
    <cfRule type="expression" dxfId="359" priority="116">
      <formula>$N104="Đang Thực Hiện"</formula>
    </cfRule>
  </conditionalFormatting>
  <conditionalFormatting sqref="L99">
    <cfRule type="expression" dxfId="358" priority="113">
      <formula>$N99="Chưa Thực Hiện"</formula>
    </cfRule>
    <cfRule type="expression" dxfId="357" priority="114">
      <formula>$N99="Đang Thực Hiện"</formula>
    </cfRule>
  </conditionalFormatting>
  <conditionalFormatting sqref="L104">
    <cfRule type="expression" dxfId="356" priority="111">
      <formula>$N104="Chưa Thực Hiện"</formula>
    </cfRule>
    <cfRule type="expression" dxfId="355" priority="112">
      <formula>$N104="Đang Thực Hiện"</formula>
    </cfRule>
  </conditionalFormatting>
  <conditionalFormatting sqref="I95:I96">
    <cfRule type="expression" dxfId="354" priority="109">
      <formula>$N95="Chưa Thực Hiện"</formula>
    </cfRule>
    <cfRule type="expression" dxfId="353" priority="110">
      <formula>$N95="Đang Thực Hiện"</formula>
    </cfRule>
  </conditionalFormatting>
  <conditionalFormatting sqref="I95:I96">
    <cfRule type="timePeriod" dxfId="352" priority="108" timePeriod="today">
      <formula>FLOOR(I95,1)=TODAY()</formula>
    </cfRule>
  </conditionalFormatting>
  <conditionalFormatting sqref="H97:H98">
    <cfRule type="expression" dxfId="351" priority="106">
      <formula>$N97="Chưa Thực Hiện"</formula>
    </cfRule>
    <cfRule type="expression" dxfId="350" priority="107">
      <formula>$N97="Đang Thực Hiện"</formula>
    </cfRule>
  </conditionalFormatting>
  <conditionalFormatting sqref="H97:H98">
    <cfRule type="timePeriod" dxfId="349" priority="105" timePeriod="today">
      <formula>FLOOR(H97,1)=TODAY()</formula>
    </cfRule>
  </conditionalFormatting>
  <conditionalFormatting sqref="I97:I98">
    <cfRule type="expression" dxfId="348" priority="103">
      <formula>$N97="Chưa Thực Hiện"</formula>
    </cfRule>
    <cfRule type="expression" dxfId="347" priority="104">
      <formula>$N97="Đang Thực Hiện"</formula>
    </cfRule>
  </conditionalFormatting>
  <conditionalFormatting sqref="I97:I98">
    <cfRule type="timePeriod" dxfId="346" priority="102" timePeriod="today">
      <formula>FLOOR(I97,1)=TODAY()</formula>
    </cfRule>
  </conditionalFormatting>
  <conditionalFormatting sqref="I100">
    <cfRule type="expression" dxfId="345" priority="100">
      <formula>$N100="Chưa Thực Hiện"</formula>
    </cfRule>
    <cfRule type="expression" dxfId="344" priority="101">
      <formula>$N100="Đang Thực Hiện"</formula>
    </cfRule>
  </conditionalFormatting>
  <conditionalFormatting sqref="I100">
    <cfRule type="timePeriod" dxfId="343" priority="99" timePeriod="today">
      <formula>FLOOR(I100,1)=TODAY()</formula>
    </cfRule>
  </conditionalFormatting>
  <conditionalFormatting sqref="I102">
    <cfRule type="expression" dxfId="342" priority="97">
      <formula>$N102="Chưa Thực Hiện"</formula>
    </cfRule>
    <cfRule type="expression" dxfId="341" priority="98">
      <formula>$N102="Đang Thực Hiện"</formula>
    </cfRule>
  </conditionalFormatting>
  <conditionalFormatting sqref="I102">
    <cfRule type="timePeriod" dxfId="340" priority="96" timePeriod="today">
      <formula>FLOOR(I102,1)=TODAY()</formula>
    </cfRule>
  </conditionalFormatting>
  <conditionalFormatting sqref="I103">
    <cfRule type="expression" dxfId="339" priority="94">
      <formula>$N103="Chưa Thực Hiện"</formula>
    </cfRule>
    <cfRule type="expression" dxfId="338" priority="95">
      <formula>$N103="Đang Thực Hiện"</formula>
    </cfRule>
  </conditionalFormatting>
  <conditionalFormatting sqref="I103">
    <cfRule type="timePeriod" dxfId="337" priority="93" timePeriod="today">
      <formula>FLOOR(I103,1)=TODAY()</formula>
    </cfRule>
  </conditionalFormatting>
  <conditionalFormatting sqref="I101">
    <cfRule type="expression" dxfId="336" priority="91">
      <formula>$N101="Chưa Thực Hiện"</formula>
    </cfRule>
    <cfRule type="expression" dxfId="335" priority="92">
      <formula>$N101="Đang Thực Hiện"</formula>
    </cfRule>
  </conditionalFormatting>
  <conditionalFormatting sqref="I101">
    <cfRule type="timePeriod" dxfId="334" priority="90" timePeriod="today">
      <formula>FLOOR(I101,1)=TODAY()</formula>
    </cfRule>
  </conditionalFormatting>
  <conditionalFormatting sqref="I105:I108">
    <cfRule type="expression" dxfId="333" priority="88">
      <formula>$N105="Chưa Thực Hiện"</formula>
    </cfRule>
    <cfRule type="expression" dxfId="332" priority="89">
      <formula>$N105="Đang Thực Hiện"</formula>
    </cfRule>
  </conditionalFormatting>
  <conditionalFormatting sqref="I105:I108">
    <cfRule type="timePeriod" dxfId="331" priority="87" timePeriod="today">
      <formula>FLOOR(I105,1)=TODAY()</formula>
    </cfRule>
  </conditionalFormatting>
  <conditionalFormatting sqref="N36:N41">
    <cfRule type="expression" dxfId="330" priority="85">
      <formula>$N36="Chưa Thực Hiện"</formula>
    </cfRule>
    <cfRule type="expression" dxfId="329" priority="86">
      <formula>$N36="Đang Thực Hiện"</formula>
    </cfRule>
  </conditionalFormatting>
  <conditionalFormatting sqref="N43:N44">
    <cfRule type="expression" dxfId="328" priority="83">
      <formula>$N43="Chưa Thực Hiện"</formula>
    </cfRule>
    <cfRule type="expression" dxfId="327" priority="84">
      <formula>$N43="Đang Thực Hiện"</formula>
    </cfRule>
  </conditionalFormatting>
  <conditionalFormatting sqref="N99">
    <cfRule type="expression" dxfId="326" priority="81">
      <formula>$N99="Chưa Thực Hiện"</formula>
    </cfRule>
    <cfRule type="expression" dxfId="325" priority="82">
      <formula>$N99="Đang Thực Hiện"</formula>
    </cfRule>
  </conditionalFormatting>
  <conditionalFormatting sqref="N104">
    <cfRule type="expression" dxfId="324" priority="79">
      <formula>$N104="Chưa Thực Hiện"</formula>
    </cfRule>
    <cfRule type="expression" dxfId="323" priority="80">
      <formula>$N104="Đang Thực Hiện"</formula>
    </cfRule>
  </conditionalFormatting>
  <conditionalFormatting sqref="H99:I99">
    <cfRule type="expression" dxfId="322" priority="74">
      <formula>$N99="Chưa Thực Hiện"</formula>
    </cfRule>
    <cfRule type="expression" dxfId="321" priority="75">
      <formula>$N99="Đang Thực Hiện"</formula>
    </cfRule>
  </conditionalFormatting>
  <conditionalFormatting sqref="H99:I99">
    <cfRule type="timePeriod" dxfId="320" priority="73" timePeriod="today">
      <formula>FLOOR(H99,1)=TODAY()</formula>
    </cfRule>
  </conditionalFormatting>
  <conditionalFormatting sqref="H104:I104">
    <cfRule type="expression" dxfId="319" priority="71">
      <formula>$N104="Chưa Thực Hiện"</formula>
    </cfRule>
    <cfRule type="expression" dxfId="318" priority="72">
      <formula>$N104="Đang Thực Hiện"</formula>
    </cfRule>
  </conditionalFormatting>
  <conditionalFormatting sqref="H104:I104">
    <cfRule type="timePeriod" dxfId="317" priority="70" timePeriod="today">
      <formula>FLOOR(H104,1)=TODAY()</formula>
    </cfRule>
  </conditionalFormatting>
  <conditionalFormatting sqref="J99">
    <cfRule type="expression" dxfId="316" priority="68">
      <formula>$N99="Chưa Thực Hiện"</formula>
    </cfRule>
    <cfRule type="expression" dxfId="315" priority="69">
      <formula>$N99="Đang Thực Hiện"</formula>
    </cfRule>
  </conditionalFormatting>
  <conditionalFormatting sqref="J104">
    <cfRule type="expression" dxfId="314" priority="66">
      <formula>$N104="Chưa Thực Hiện"</formula>
    </cfRule>
    <cfRule type="expression" dxfId="313" priority="67">
      <formula>$N104="Đang Thực Hiện"</formula>
    </cfRule>
  </conditionalFormatting>
  <conditionalFormatting sqref="J44">
    <cfRule type="expression" dxfId="312" priority="64">
      <formula>$N44="Chưa Thực Hiện"</formula>
    </cfRule>
    <cfRule type="expression" dxfId="311" priority="65">
      <formula>$N44="Đang Thực Hiện"</formula>
    </cfRule>
  </conditionalFormatting>
  <conditionalFormatting sqref="A45:C46 E45:M46">
    <cfRule type="expression" dxfId="310" priority="61">
      <formula>$N45="Chưa Thực Hiện"</formula>
    </cfRule>
    <cfRule type="expression" dxfId="309" priority="62">
      <formula>$N45="Đang Thực Hiện"</formula>
    </cfRule>
  </conditionalFormatting>
  <conditionalFormatting sqref="H45:I46">
    <cfRule type="timePeriod" dxfId="308" priority="60" timePeriod="today">
      <formula>FLOOR(H45,1)=TODAY()</formula>
    </cfRule>
  </conditionalFormatting>
  <conditionalFormatting sqref="N45">
    <cfRule type="expression" dxfId="307" priority="53">
      <formula>$N45="Chưa Thực Hiện"</formula>
    </cfRule>
    <cfRule type="expression" dxfId="306" priority="54">
      <formula>$N45="Đang Thực Hiện"</formula>
    </cfRule>
  </conditionalFormatting>
  <conditionalFormatting sqref="N46">
    <cfRule type="expression" dxfId="305" priority="51">
      <formula>$N46="Chưa Thực Hiện"</formula>
    </cfRule>
    <cfRule type="expression" dxfId="304" priority="52">
      <formula>$N46="Đang Thực Hiện"</formula>
    </cfRule>
  </conditionalFormatting>
  <conditionalFormatting sqref="N48:N55">
    <cfRule type="expression" dxfId="303" priority="49">
      <formula>$N48="Chưa Thực Hiện"</formula>
    </cfRule>
    <cfRule type="expression" dxfId="302" priority="50">
      <formula>$N48="Đang Thực Hiện"</formula>
    </cfRule>
  </conditionalFormatting>
  <conditionalFormatting sqref="N57:N64">
    <cfRule type="expression" dxfId="301" priority="47">
      <formula>$N57="Chưa Thực Hiện"</formula>
    </cfRule>
    <cfRule type="expression" dxfId="300" priority="48">
      <formula>$N57="Đang Thực Hiện"</formula>
    </cfRule>
  </conditionalFormatting>
  <conditionalFormatting sqref="N66:N73">
    <cfRule type="expression" dxfId="299" priority="45">
      <formula>$N66="Chưa Thực Hiện"</formula>
    </cfRule>
    <cfRule type="expression" dxfId="298" priority="46">
      <formula>$N66="Đang Thực Hiện"</formula>
    </cfRule>
  </conditionalFormatting>
  <conditionalFormatting sqref="N75:N82">
    <cfRule type="expression" dxfId="297" priority="43">
      <formula>$N75="Chưa Thực Hiện"</formula>
    </cfRule>
    <cfRule type="expression" dxfId="296" priority="44">
      <formula>$N75="Đang Thực Hiện"</formula>
    </cfRule>
  </conditionalFormatting>
  <conditionalFormatting sqref="N84:N91">
    <cfRule type="expression" dxfId="295" priority="41">
      <formula>$N84="Chưa Thực Hiện"</formula>
    </cfRule>
    <cfRule type="expression" dxfId="294" priority="42">
      <formula>$N84="Đang Thực Hiện"</formula>
    </cfRule>
  </conditionalFormatting>
  <conditionalFormatting sqref="N95:N98">
    <cfRule type="expression" dxfId="293" priority="39">
      <formula>$N95="Chưa Thực Hiện"</formula>
    </cfRule>
    <cfRule type="expression" dxfId="292" priority="40">
      <formula>$N95="Đang Thực Hiện"</formula>
    </cfRule>
  </conditionalFormatting>
  <conditionalFormatting sqref="N100:N103">
    <cfRule type="expression" dxfId="291" priority="37">
      <formula>$N100="Chưa Thực Hiện"</formula>
    </cfRule>
    <cfRule type="expression" dxfId="290" priority="38">
      <formula>$N100="Đang Thực Hiện"</formula>
    </cfRule>
  </conditionalFormatting>
  <conditionalFormatting sqref="N105:N108">
    <cfRule type="expression" dxfId="289" priority="35">
      <formula>$N105="Chưa Thực Hiện"</formula>
    </cfRule>
    <cfRule type="expression" dxfId="288" priority="36">
      <formula>$N105="Đang Thực Hiện"</formula>
    </cfRule>
  </conditionalFormatting>
  <conditionalFormatting sqref="F104">
    <cfRule type="expression" dxfId="287" priority="19">
      <formula>$N104="Chưa Thực Hiện"</formula>
    </cfRule>
    <cfRule type="expression" dxfId="286" priority="20">
      <formula>$N104="Đang Thực Hiện"</formula>
    </cfRule>
  </conditionalFormatting>
  <conditionalFormatting sqref="F56">
    <cfRule type="expression" dxfId="285" priority="33">
      <formula>$N56="Chưa Thực Hiện"</formula>
    </cfRule>
    <cfRule type="expression" dxfId="284" priority="34">
      <formula>$N56="Đang Thực Hiện"</formula>
    </cfRule>
  </conditionalFormatting>
  <conditionalFormatting sqref="F65">
    <cfRule type="expression" dxfId="283" priority="31">
      <formula>$N65="Chưa Thực Hiện"</formula>
    </cfRule>
    <cfRule type="expression" dxfId="282" priority="32">
      <formula>$N65="Đang Thực Hiện"</formula>
    </cfRule>
  </conditionalFormatting>
  <conditionalFormatting sqref="F74">
    <cfRule type="expression" dxfId="281" priority="27">
      <formula>$N74="Chưa Thực Hiện"</formula>
    </cfRule>
    <cfRule type="expression" dxfId="280" priority="28">
      <formula>$N74="Đang Thực Hiện"</formula>
    </cfRule>
  </conditionalFormatting>
  <conditionalFormatting sqref="F83">
    <cfRule type="expression" dxfId="279" priority="25">
      <formula>$N83="Chưa Thực Hiện"</formula>
    </cfRule>
    <cfRule type="expression" dxfId="278" priority="26">
      <formula>$N83="Đang Thực Hiện"</formula>
    </cfRule>
  </conditionalFormatting>
  <conditionalFormatting sqref="F99">
    <cfRule type="expression" dxfId="277" priority="23">
      <formula>$N99="Chưa Thực Hiện"</formula>
    </cfRule>
    <cfRule type="expression" dxfId="276" priority="24">
      <formula>$N99="Đang Thực Hiện"</formula>
    </cfRule>
  </conditionalFormatting>
  <conditionalFormatting sqref="F94">
    <cfRule type="expression" dxfId="275" priority="21">
      <formula>$N94="Chưa Thực Hiện"</formula>
    </cfRule>
    <cfRule type="expression" dxfId="274" priority="22">
      <formula>$N94="Đang Thực Hiện"</formula>
    </cfRule>
  </conditionalFormatting>
  <conditionalFormatting sqref="E36:E40">
    <cfRule type="expression" dxfId="273" priority="17">
      <formula>$N36="Chưa Thực Hiện"</formula>
    </cfRule>
    <cfRule type="expression" dxfId="272" priority="18">
      <formula>$N36="Đang Thực Hiện"</formula>
    </cfRule>
  </conditionalFormatting>
  <conditionalFormatting sqref="H109:I109">
    <cfRule type="timePeriod" dxfId="271" priority="15" timePeriod="today">
      <formula>FLOOR(H109,1)=TODAY()</formula>
    </cfRule>
  </conditionalFormatting>
  <conditionalFormatting sqref="H10:I10">
    <cfRule type="timePeriod" dxfId="270" priority="11" timePeriod="today">
      <formula>FLOOR(H10,1)=TODAY()</formula>
    </cfRule>
  </conditionalFormatting>
  <conditionalFormatting sqref="H115:I115">
    <cfRule type="timePeriod" dxfId="269" priority="10" timePeriod="today">
      <formula>FLOOR(H115,1)=TODAY()</formula>
    </cfRule>
  </conditionalFormatting>
  <conditionalFormatting sqref="H118:I118 I119 I116:I117">
    <cfRule type="expression" dxfId="268" priority="8">
      <formula>$N116="Chưa Thực Hiện"</formula>
    </cfRule>
    <cfRule type="expression" dxfId="267" priority="9">
      <formula>$N116="Đang Thực Hiện"</formula>
    </cfRule>
  </conditionalFormatting>
  <conditionalFormatting sqref="G116:G119">
    <cfRule type="expression" dxfId="266" priority="6">
      <formula>$N116="Chưa Thực Hiện"</formula>
    </cfRule>
    <cfRule type="expression" dxfId="265" priority="7">
      <formula>$N116="Đang Thực Hiện"</formula>
    </cfRule>
  </conditionalFormatting>
  <conditionalFormatting sqref="H120:I120">
    <cfRule type="timePeriod" dxfId="264" priority="5" timePeriod="today">
      <formula>FLOOR(H120,1)=TODAY()</formula>
    </cfRule>
  </conditionalFormatting>
  <conditionalFormatting sqref="I121:I125">
    <cfRule type="expression" dxfId="263" priority="3">
      <formula>$N121="Chưa Thực Hiện"</formula>
    </cfRule>
    <cfRule type="expression" dxfId="262" priority="4">
      <formula>$N121="Đang Thực Hiện"</formula>
    </cfRule>
  </conditionalFormatting>
  <conditionalFormatting sqref="I121:I125">
    <cfRule type="expression" dxfId="261" priority="1">
      <formula>$N121="Chưa Thực Hiện"</formula>
    </cfRule>
    <cfRule type="expression" dxfId="260" priority="2">
      <formula>$N121="Đang Thực Hiện"</formula>
    </cfRule>
  </conditionalFormatting>
  <conditionalFormatting sqref="R12:AS125">
    <cfRule type="cellIs" dxfId="259" priority="318" operator="equal">
      <formula>1</formula>
    </cfRule>
    <cfRule type="cellIs" dxfId="258" priority="319" operator="between">
      <formula>0.01</formula>
      <formula>0.99</formula>
    </cfRule>
    <cfRule type="expression" dxfId="257" priority="320">
      <formula>AND(R$7&gt;=$H12,R$7&lt;=$I12,$N12="Đang Thực Hiện")</formula>
    </cfRule>
    <cfRule type="expression" dxfId="256" priority="321">
      <formula>AND(R$7&gt;=$H12,R$7&lt;=$I12,$N12="Chưa Thực Hiện")</formula>
    </cfRule>
  </conditionalFormatting>
  <dataValidations count="1">
    <dataValidation type="list" allowBlank="1" showInputMessage="1" showErrorMessage="1" sqref="E11:E114">
      <formula1>$E$126:$E$127</formula1>
    </dataValidation>
  </dataValidations>
  <pageMargins left="0.7" right="0.7" top="0.75" bottom="0.75" header="0.3" footer="0.3"/>
  <pageSetup paperSize="8" scale="34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N127"/>
  <sheetViews>
    <sheetView tabSelected="1" view="pageBreakPreview" zoomScale="70" zoomScaleNormal="70" zoomScaleSheetLayoutView="70" workbookViewId="0">
      <pane xSplit="17" ySplit="8" topLeftCell="AT9" activePane="bottomRight" state="frozen"/>
      <selection pane="topRight" activeCell="Q1" sqref="Q1"/>
      <selection pane="bottomLeft" activeCell="A7" sqref="A7"/>
      <selection pane="bottomRight" activeCell="C1" sqref="C1"/>
    </sheetView>
  </sheetViews>
  <sheetFormatPr defaultColWidth="9.109375" defaultRowHeight="15.6" outlineLevelRow="1"/>
  <cols>
    <col min="1" max="1" width="4.88671875" style="3" customWidth="1"/>
    <col min="2" max="2" width="28.88671875" style="1" customWidth="1"/>
    <col min="3" max="3" width="57.5546875" style="1" customWidth="1"/>
    <col min="4" max="4" width="20.77734375" style="3" customWidth="1"/>
    <col min="5" max="5" width="14.88671875" style="45" customWidth="1"/>
    <col min="6" max="6" width="18.5546875" style="75" bestFit="1" customWidth="1"/>
    <col min="7" max="7" width="11.6640625" style="18" customWidth="1"/>
    <col min="8" max="8" width="14.109375" style="61" customWidth="1"/>
    <col min="9" max="9" width="19.21875" style="61" bestFit="1" customWidth="1"/>
    <col min="10" max="10" width="15.6640625" style="3" customWidth="1"/>
    <col min="11" max="11" width="27.5546875" style="3" bestFit="1" customWidth="1"/>
    <col min="12" max="12" width="11.44140625" style="3" customWidth="1"/>
    <col min="13" max="13" width="10.88671875" style="3" customWidth="1"/>
    <col min="14" max="14" width="19.33203125" style="3" customWidth="1"/>
    <col min="15" max="15" width="17" style="3" bestFit="1" customWidth="1"/>
    <col min="16" max="16" width="27.21875" style="3" customWidth="1"/>
    <col min="17" max="17" width="10.44140625" style="44" customWidth="1"/>
    <col min="18" max="18" width="14" style="1" customWidth="1"/>
    <col min="19" max="23" width="12.44140625" style="1" customWidth="1"/>
    <col min="24" max="24" width="13.33203125" style="4" customWidth="1"/>
    <col min="25" max="25" width="12.6640625" style="1" customWidth="1"/>
    <col min="26" max="28" width="13.33203125" style="1" customWidth="1"/>
    <col min="29" max="29" width="12.88671875" style="1" customWidth="1"/>
    <col min="30" max="30" width="13.33203125" style="1" customWidth="1"/>
    <col min="31" max="31" width="12.88671875" style="4" customWidth="1"/>
    <col min="32" max="34" width="13.33203125" style="1" customWidth="1"/>
    <col min="35" max="37" width="12.44140625" style="1" customWidth="1"/>
    <col min="38" max="38" width="12.44140625" style="4" customWidth="1"/>
    <col min="39" max="44" width="12.44140625" style="1" customWidth="1"/>
    <col min="45" max="45" width="12.44140625" style="4" customWidth="1"/>
    <col min="46" max="51" width="12.44140625" style="1" customWidth="1"/>
    <col min="52" max="52" width="12.44140625" style="4" customWidth="1"/>
    <col min="53" max="58" width="12.44140625" style="1" customWidth="1"/>
    <col min="59" max="59" width="12.44140625" style="4" customWidth="1"/>
    <col min="60" max="65" width="12.44140625" style="1" customWidth="1"/>
    <col min="66" max="66" width="12.44140625" style="4" customWidth="1"/>
    <col min="67" max="16384" width="9.109375" style="1"/>
  </cols>
  <sheetData>
    <row r="1" spans="1:66" ht="78.599999999999994" customHeight="1">
      <c r="A1" s="102" t="s">
        <v>151</v>
      </c>
      <c r="B1" s="73"/>
      <c r="C1" s="73"/>
      <c r="D1" s="73"/>
      <c r="E1" s="73"/>
      <c r="F1" s="76"/>
      <c r="G1" s="73"/>
      <c r="H1" s="73"/>
      <c r="I1" s="73"/>
      <c r="J1" s="73"/>
      <c r="K1" s="73"/>
      <c r="L1" s="73"/>
      <c r="M1" s="73"/>
      <c r="N1" s="73"/>
      <c r="O1" s="105"/>
      <c r="P1" s="105"/>
      <c r="Q1" s="74"/>
      <c r="R1" s="138" t="str">
        <f>"W"&amp;WEEKNUM(R7)</f>
        <v>W10</v>
      </c>
      <c r="S1" s="139"/>
      <c r="T1" s="139"/>
      <c r="U1" s="139"/>
      <c r="V1" s="139"/>
      <c r="W1" s="139"/>
      <c r="X1" s="140"/>
      <c r="Y1" s="138" t="str">
        <f>"W"&amp;WEEKNUM(Y7)</f>
        <v>W11</v>
      </c>
      <c r="Z1" s="139"/>
      <c r="AA1" s="139"/>
      <c r="AB1" s="139"/>
      <c r="AC1" s="139"/>
      <c r="AD1" s="139"/>
      <c r="AE1" s="140"/>
      <c r="AF1" s="138" t="str">
        <f>"W"&amp;WEEKNUM(AF7)</f>
        <v>W12</v>
      </c>
      <c r="AG1" s="139"/>
      <c r="AH1" s="139"/>
      <c r="AI1" s="139"/>
      <c r="AJ1" s="139"/>
      <c r="AK1" s="139"/>
      <c r="AL1" s="140"/>
      <c r="AM1" s="138" t="str">
        <f>"W"&amp;WEEKNUM(AM7)</f>
        <v>W13</v>
      </c>
      <c r="AN1" s="139"/>
      <c r="AO1" s="139"/>
      <c r="AP1" s="139"/>
      <c r="AQ1" s="139"/>
      <c r="AR1" s="139"/>
      <c r="AS1" s="140"/>
      <c r="AT1" s="138" t="str">
        <f>"W"&amp;WEEKNUM(AT7)</f>
        <v>W14</v>
      </c>
      <c r="AU1" s="139"/>
      <c r="AV1" s="139"/>
      <c r="AW1" s="139"/>
      <c r="AX1" s="139"/>
      <c r="AY1" s="139"/>
      <c r="AZ1" s="140"/>
      <c r="BA1" s="138" t="str">
        <f>"W"&amp;WEEKNUM(BA7)</f>
        <v>W15</v>
      </c>
      <c r="BB1" s="139"/>
      <c r="BC1" s="139"/>
      <c r="BD1" s="139"/>
      <c r="BE1" s="139"/>
      <c r="BF1" s="139"/>
      <c r="BG1" s="140"/>
      <c r="BH1" s="138" t="str">
        <f>"W"&amp;WEEKNUM(BH7)</f>
        <v>W16</v>
      </c>
      <c r="BI1" s="139"/>
      <c r="BJ1" s="139"/>
      <c r="BK1" s="139"/>
      <c r="BL1" s="139"/>
      <c r="BM1" s="139"/>
      <c r="BN1" s="140"/>
    </row>
    <row r="2" spans="1:66" ht="16.2" customHeight="1">
      <c r="A2" s="84"/>
      <c r="B2" s="112" t="s">
        <v>148</v>
      </c>
      <c r="C2" s="112" t="str">
        <f ca="1">MID(CELL("filename"),109,13)</f>
        <v>H THIET BI UP</v>
      </c>
      <c r="D2" s="85"/>
      <c r="E2" s="85"/>
      <c r="F2" s="86"/>
      <c r="G2" s="85"/>
      <c r="H2" s="85"/>
      <c r="I2" s="101"/>
      <c r="J2" s="91"/>
      <c r="K2" s="110"/>
      <c r="L2" s="111"/>
      <c r="M2" s="110"/>
      <c r="N2" s="92"/>
      <c r="O2" s="90"/>
      <c r="P2" s="90"/>
      <c r="Q2" s="87"/>
      <c r="R2" s="141"/>
      <c r="S2" s="142"/>
      <c r="T2" s="142"/>
      <c r="U2" s="142"/>
      <c r="V2" s="142"/>
      <c r="W2" s="142"/>
      <c r="X2" s="143"/>
      <c r="Y2" s="141"/>
      <c r="Z2" s="142"/>
      <c r="AA2" s="142"/>
      <c r="AB2" s="142"/>
      <c r="AC2" s="142"/>
      <c r="AD2" s="142"/>
      <c r="AE2" s="143"/>
      <c r="AF2" s="141"/>
      <c r="AG2" s="142"/>
      <c r="AH2" s="142"/>
      <c r="AI2" s="142"/>
      <c r="AJ2" s="142"/>
      <c r="AK2" s="142"/>
      <c r="AL2" s="143"/>
      <c r="AM2" s="141"/>
      <c r="AN2" s="142"/>
      <c r="AO2" s="142"/>
      <c r="AP2" s="142"/>
      <c r="AQ2" s="142"/>
      <c r="AR2" s="142"/>
      <c r="AS2" s="143"/>
      <c r="AT2" s="141"/>
      <c r="AU2" s="142"/>
      <c r="AV2" s="142"/>
      <c r="AW2" s="142"/>
      <c r="AX2" s="142"/>
      <c r="AY2" s="142"/>
      <c r="AZ2" s="143"/>
      <c r="BA2" s="141"/>
      <c r="BB2" s="142"/>
      <c r="BC2" s="142"/>
      <c r="BD2" s="142"/>
      <c r="BE2" s="142"/>
      <c r="BF2" s="142"/>
      <c r="BG2" s="143"/>
      <c r="BH2" s="141"/>
      <c r="BI2" s="142"/>
      <c r="BJ2" s="142"/>
      <c r="BK2" s="142"/>
      <c r="BL2" s="142"/>
      <c r="BM2" s="142"/>
      <c r="BN2" s="143"/>
    </row>
    <row r="3" spans="1:66" ht="13.8" customHeight="1">
      <c r="A3" s="84"/>
      <c r="B3" s="112" t="s">
        <v>147</v>
      </c>
      <c r="C3" s="85"/>
      <c r="D3" s="85"/>
      <c r="E3" s="85"/>
      <c r="F3" s="86"/>
      <c r="G3" s="85"/>
      <c r="H3" s="85"/>
      <c r="I3" s="101"/>
      <c r="J3" s="91"/>
      <c r="K3" s="110"/>
      <c r="L3" s="111"/>
      <c r="M3" s="110"/>
      <c r="N3" s="92"/>
      <c r="O3" s="90"/>
      <c r="P3" s="90"/>
      <c r="Q3" s="90"/>
      <c r="R3" s="141"/>
      <c r="S3" s="142"/>
      <c r="T3" s="142"/>
      <c r="U3" s="142"/>
      <c r="V3" s="142"/>
      <c r="W3" s="142"/>
      <c r="X3" s="143"/>
      <c r="Y3" s="141"/>
      <c r="Z3" s="142"/>
      <c r="AA3" s="142"/>
      <c r="AB3" s="142"/>
      <c r="AC3" s="142"/>
      <c r="AD3" s="142"/>
      <c r="AE3" s="143"/>
      <c r="AF3" s="141"/>
      <c r="AG3" s="142"/>
      <c r="AH3" s="142"/>
      <c r="AI3" s="142"/>
      <c r="AJ3" s="142"/>
      <c r="AK3" s="142"/>
      <c r="AL3" s="143"/>
      <c r="AM3" s="141"/>
      <c r="AN3" s="142"/>
      <c r="AO3" s="142"/>
      <c r="AP3" s="142"/>
      <c r="AQ3" s="142"/>
      <c r="AR3" s="142"/>
      <c r="AS3" s="143"/>
      <c r="AT3" s="141"/>
      <c r="AU3" s="142"/>
      <c r="AV3" s="142"/>
      <c r="AW3" s="142"/>
      <c r="AX3" s="142"/>
      <c r="AY3" s="142"/>
      <c r="AZ3" s="143"/>
      <c r="BA3" s="141"/>
      <c r="BB3" s="142"/>
      <c r="BC3" s="142"/>
      <c r="BD3" s="142"/>
      <c r="BE3" s="142"/>
      <c r="BF3" s="142"/>
      <c r="BG3" s="143"/>
      <c r="BH3" s="141"/>
      <c r="BI3" s="142"/>
      <c r="BJ3" s="142"/>
      <c r="BK3" s="142"/>
      <c r="BL3" s="142"/>
      <c r="BM3" s="142"/>
      <c r="BN3" s="143"/>
    </row>
    <row r="4" spans="1:66" ht="15.45" customHeight="1">
      <c r="A4" s="84"/>
      <c r="B4" s="112" t="s">
        <v>149</v>
      </c>
      <c r="C4" s="112" t="str">
        <f ca="1">MID(CELL("filename"),145,5)&amp;"-2025"</f>
        <v>-2025</v>
      </c>
      <c r="D4" s="85"/>
      <c r="E4" s="85"/>
      <c r="F4" s="86"/>
      <c r="G4" s="85"/>
      <c r="H4" s="85"/>
      <c r="I4" s="101"/>
      <c r="J4" s="91"/>
      <c r="K4" s="110"/>
      <c r="L4" s="111"/>
      <c r="M4" s="110"/>
      <c r="N4" s="92"/>
      <c r="O4" s="90"/>
      <c r="P4" s="90"/>
      <c r="Q4" s="87"/>
      <c r="R4" s="144"/>
      <c r="S4" s="145"/>
      <c r="T4" s="145"/>
      <c r="U4" s="145"/>
      <c r="V4" s="145"/>
      <c r="W4" s="145"/>
      <c r="X4" s="146"/>
      <c r="Y4" s="144"/>
      <c r="Z4" s="145"/>
      <c r="AA4" s="145"/>
      <c r="AB4" s="145"/>
      <c r="AC4" s="145"/>
      <c r="AD4" s="145"/>
      <c r="AE4" s="146"/>
      <c r="AF4" s="144"/>
      <c r="AG4" s="145"/>
      <c r="AH4" s="145"/>
      <c r="AI4" s="145"/>
      <c r="AJ4" s="145"/>
      <c r="AK4" s="145"/>
      <c r="AL4" s="146"/>
      <c r="AM4" s="144"/>
      <c r="AN4" s="145"/>
      <c r="AO4" s="145"/>
      <c r="AP4" s="145"/>
      <c r="AQ4" s="145"/>
      <c r="AR4" s="145"/>
      <c r="AS4" s="146"/>
      <c r="AT4" s="144"/>
      <c r="AU4" s="145"/>
      <c r="AV4" s="145"/>
      <c r="AW4" s="145"/>
      <c r="AX4" s="145"/>
      <c r="AY4" s="145"/>
      <c r="AZ4" s="146"/>
      <c r="BA4" s="144"/>
      <c r="BB4" s="145"/>
      <c r="BC4" s="145"/>
      <c r="BD4" s="145"/>
      <c r="BE4" s="145"/>
      <c r="BF4" s="145"/>
      <c r="BG4" s="146"/>
      <c r="BH4" s="144"/>
      <c r="BI4" s="145"/>
      <c r="BJ4" s="145"/>
      <c r="BK4" s="145"/>
      <c r="BL4" s="145"/>
      <c r="BM4" s="145"/>
      <c r="BN4" s="146"/>
    </row>
    <row r="5" spans="1:66" ht="15.45" customHeight="1">
      <c r="A5" s="84"/>
      <c r="B5" s="112" t="s">
        <v>150</v>
      </c>
      <c r="C5" s="112" t="str">
        <f ca="1">MID(CELL("filename"),109,41)</f>
        <v>H THIET BI UPDATE Rev2.xlsx]WSDN</v>
      </c>
      <c r="D5" s="85"/>
      <c r="E5" s="85"/>
      <c r="F5" s="86"/>
      <c r="G5" s="85"/>
      <c r="H5" s="85"/>
      <c r="I5" s="101"/>
      <c r="J5" s="91"/>
      <c r="K5" s="110"/>
      <c r="L5" s="110"/>
      <c r="M5" s="110"/>
      <c r="N5" s="92"/>
      <c r="O5" s="90"/>
      <c r="P5" s="106"/>
      <c r="Q5" s="85"/>
      <c r="R5" s="88"/>
      <c r="S5" s="88"/>
      <c r="T5" s="88"/>
      <c r="U5" s="88"/>
      <c r="V5" s="88"/>
      <c r="W5" s="88"/>
      <c r="X5" s="89"/>
      <c r="Y5" s="107"/>
      <c r="Z5" s="108"/>
      <c r="AA5" s="108"/>
      <c r="AB5" s="108"/>
      <c r="AC5" s="108"/>
      <c r="AD5" s="108"/>
      <c r="AE5" s="109"/>
      <c r="AF5" s="107"/>
      <c r="AG5" s="108"/>
      <c r="AH5" s="108"/>
      <c r="AI5" s="108"/>
      <c r="AJ5" s="108"/>
      <c r="AK5" s="108"/>
      <c r="AL5" s="109"/>
      <c r="AM5" s="107"/>
      <c r="AN5" s="108"/>
      <c r="AO5" s="108"/>
      <c r="AP5" s="108"/>
      <c r="AQ5" s="108"/>
      <c r="AR5" s="108"/>
      <c r="AS5" s="109"/>
      <c r="AT5" s="107"/>
      <c r="AU5" s="108"/>
      <c r="AV5" s="108"/>
      <c r="AW5" s="108"/>
      <c r="AX5" s="108"/>
      <c r="AY5" s="108"/>
      <c r="AZ5" s="109"/>
      <c r="BA5" s="107"/>
      <c r="BB5" s="108"/>
      <c r="BC5" s="108"/>
      <c r="BD5" s="108"/>
      <c r="BE5" s="108"/>
      <c r="BF5" s="108"/>
      <c r="BG5" s="109"/>
      <c r="BH5" s="107"/>
      <c r="BI5" s="108"/>
      <c r="BJ5" s="108"/>
      <c r="BK5" s="108"/>
      <c r="BL5" s="108"/>
      <c r="BM5" s="108"/>
      <c r="BN5" s="109"/>
    </row>
    <row r="6" spans="1:66" ht="15.45" customHeight="1">
      <c r="A6" s="84"/>
      <c r="B6" s="85"/>
      <c r="C6" s="85"/>
      <c r="D6" s="85"/>
      <c r="E6" s="85"/>
      <c r="F6" s="86"/>
      <c r="G6" s="85"/>
      <c r="H6" s="85"/>
      <c r="I6" s="100"/>
      <c r="J6" s="91"/>
      <c r="K6" s="110"/>
      <c r="L6" s="110"/>
      <c r="M6" s="110"/>
      <c r="N6" s="92"/>
      <c r="O6" s="104"/>
      <c r="P6" s="106"/>
      <c r="Q6" s="85"/>
      <c r="R6" s="88"/>
      <c r="S6" s="88"/>
      <c r="T6" s="88"/>
      <c r="U6" s="88"/>
      <c r="V6" s="88"/>
      <c r="W6" s="88"/>
      <c r="X6" s="89"/>
      <c r="Y6" s="107"/>
      <c r="Z6" s="108"/>
      <c r="AA6" s="108"/>
      <c r="AB6" s="108"/>
      <c r="AC6" s="108"/>
      <c r="AD6" s="108"/>
      <c r="AE6" s="109"/>
      <c r="AF6" s="107"/>
      <c r="AG6" s="108"/>
      <c r="AH6" s="108"/>
      <c r="AI6" s="108"/>
      <c r="AJ6" s="108"/>
      <c r="AK6" s="108"/>
      <c r="AL6" s="109"/>
      <c r="AM6" s="107"/>
      <c r="AN6" s="108"/>
      <c r="AO6" s="108"/>
      <c r="AP6" s="108"/>
      <c r="AQ6" s="108"/>
      <c r="AR6" s="108"/>
      <c r="AS6" s="109"/>
      <c r="AT6" s="107"/>
      <c r="AU6" s="108"/>
      <c r="AV6" s="108"/>
      <c r="AW6" s="108"/>
      <c r="AX6" s="108"/>
      <c r="AY6" s="108"/>
      <c r="AZ6" s="109"/>
      <c r="BA6" s="107"/>
      <c r="BB6" s="108"/>
      <c r="BC6" s="108"/>
      <c r="BD6" s="108"/>
      <c r="BE6" s="108"/>
      <c r="BF6" s="108"/>
      <c r="BG6" s="109"/>
      <c r="BH6" s="107"/>
      <c r="BI6" s="108"/>
      <c r="BJ6" s="108"/>
      <c r="BK6" s="108"/>
      <c r="BL6" s="108"/>
      <c r="BM6" s="108"/>
      <c r="BN6" s="109"/>
    </row>
    <row r="7" spans="1:66" ht="51" customHeight="1">
      <c r="A7" s="93" t="s">
        <v>1</v>
      </c>
      <c r="B7" s="94" t="s">
        <v>2</v>
      </c>
      <c r="C7" s="95" t="s">
        <v>3</v>
      </c>
      <c r="D7" s="96" t="s">
        <v>4</v>
      </c>
      <c r="E7" s="97" t="s">
        <v>5</v>
      </c>
      <c r="F7" s="98" t="s">
        <v>6</v>
      </c>
      <c r="G7" s="96" t="s">
        <v>7</v>
      </c>
      <c r="H7" s="99" t="s">
        <v>8</v>
      </c>
      <c r="I7" s="99" t="s">
        <v>9</v>
      </c>
      <c r="J7" s="96" t="s">
        <v>10</v>
      </c>
      <c r="K7" s="96" t="s">
        <v>11</v>
      </c>
      <c r="L7" s="96" t="s">
        <v>12</v>
      </c>
      <c r="M7" s="96" t="s">
        <v>13</v>
      </c>
      <c r="N7" s="95" t="s">
        <v>14</v>
      </c>
      <c r="O7" s="96" t="s">
        <v>15</v>
      </c>
      <c r="P7" s="96" t="s">
        <v>0</v>
      </c>
      <c r="Q7" s="43" t="s">
        <v>16</v>
      </c>
      <c r="R7" s="41">
        <v>45719</v>
      </c>
      <c r="S7" s="41">
        <f>R7+1</f>
        <v>45720</v>
      </c>
      <c r="T7" s="41">
        <f t="shared" ref="T7:BN7" si="0">S7+1</f>
        <v>45721</v>
      </c>
      <c r="U7" s="41">
        <f t="shared" si="0"/>
        <v>45722</v>
      </c>
      <c r="V7" s="41">
        <f t="shared" si="0"/>
        <v>45723</v>
      </c>
      <c r="W7" s="41">
        <f t="shared" si="0"/>
        <v>45724</v>
      </c>
      <c r="X7" s="41">
        <f t="shared" si="0"/>
        <v>45725</v>
      </c>
      <c r="Y7" s="41">
        <f t="shared" si="0"/>
        <v>45726</v>
      </c>
      <c r="Z7" s="41">
        <f t="shared" si="0"/>
        <v>45727</v>
      </c>
      <c r="AA7" s="41">
        <f t="shared" si="0"/>
        <v>45728</v>
      </c>
      <c r="AB7" s="41">
        <f t="shared" si="0"/>
        <v>45729</v>
      </c>
      <c r="AC7" s="41">
        <f t="shared" si="0"/>
        <v>45730</v>
      </c>
      <c r="AD7" s="41">
        <f t="shared" si="0"/>
        <v>45731</v>
      </c>
      <c r="AE7" s="41">
        <f t="shared" si="0"/>
        <v>45732</v>
      </c>
      <c r="AF7" s="41">
        <f t="shared" si="0"/>
        <v>45733</v>
      </c>
      <c r="AG7" s="41">
        <f t="shared" si="0"/>
        <v>45734</v>
      </c>
      <c r="AH7" s="41">
        <f t="shared" si="0"/>
        <v>45735</v>
      </c>
      <c r="AI7" s="41">
        <f t="shared" si="0"/>
        <v>45736</v>
      </c>
      <c r="AJ7" s="41">
        <f t="shared" si="0"/>
        <v>45737</v>
      </c>
      <c r="AK7" s="41">
        <f t="shared" si="0"/>
        <v>45738</v>
      </c>
      <c r="AL7" s="41">
        <f t="shared" si="0"/>
        <v>45739</v>
      </c>
      <c r="AM7" s="41">
        <f t="shared" si="0"/>
        <v>45740</v>
      </c>
      <c r="AN7" s="41">
        <f t="shared" si="0"/>
        <v>45741</v>
      </c>
      <c r="AO7" s="41">
        <f t="shared" si="0"/>
        <v>45742</v>
      </c>
      <c r="AP7" s="41">
        <f t="shared" si="0"/>
        <v>45743</v>
      </c>
      <c r="AQ7" s="41">
        <f t="shared" si="0"/>
        <v>45744</v>
      </c>
      <c r="AR7" s="41">
        <f t="shared" si="0"/>
        <v>45745</v>
      </c>
      <c r="AS7" s="41">
        <f t="shared" si="0"/>
        <v>45746</v>
      </c>
      <c r="AT7" s="41">
        <f t="shared" si="0"/>
        <v>45747</v>
      </c>
      <c r="AU7" s="41">
        <f t="shared" si="0"/>
        <v>45748</v>
      </c>
      <c r="AV7" s="41">
        <f t="shared" si="0"/>
        <v>45749</v>
      </c>
      <c r="AW7" s="41">
        <f t="shared" si="0"/>
        <v>45750</v>
      </c>
      <c r="AX7" s="41">
        <f t="shared" si="0"/>
        <v>45751</v>
      </c>
      <c r="AY7" s="41">
        <f t="shared" si="0"/>
        <v>45752</v>
      </c>
      <c r="AZ7" s="41">
        <f t="shared" si="0"/>
        <v>45753</v>
      </c>
      <c r="BA7" s="41">
        <f t="shared" si="0"/>
        <v>45754</v>
      </c>
      <c r="BB7" s="41">
        <f t="shared" si="0"/>
        <v>45755</v>
      </c>
      <c r="BC7" s="41">
        <f t="shared" si="0"/>
        <v>45756</v>
      </c>
      <c r="BD7" s="41">
        <f t="shared" si="0"/>
        <v>45757</v>
      </c>
      <c r="BE7" s="41">
        <f t="shared" si="0"/>
        <v>45758</v>
      </c>
      <c r="BF7" s="41">
        <f t="shared" si="0"/>
        <v>45759</v>
      </c>
      <c r="BG7" s="41">
        <f t="shared" si="0"/>
        <v>45760</v>
      </c>
      <c r="BH7" s="41">
        <f t="shared" si="0"/>
        <v>45761</v>
      </c>
      <c r="BI7" s="41">
        <f t="shared" si="0"/>
        <v>45762</v>
      </c>
      <c r="BJ7" s="41">
        <f t="shared" si="0"/>
        <v>45763</v>
      </c>
      <c r="BK7" s="41">
        <f t="shared" si="0"/>
        <v>45764</v>
      </c>
      <c r="BL7" s="41">
        <f t="shared" si="0"/>
        <v>45765</v>
      </c>
      <c r="BM7" s="41">
        <f t="shared" si="0"/>
        <v>45766</v>
      </c>
      <c r="BN7" s="41">
        <f t="shared" si="0"/>
        <v>45767</v>
      </c>
    </row>
    <row r="8" spans="1:66" ht="19.2" customHeight="1">
      <c r="A8" s="122"/>
      <c r="B8" s="137" t="s">
        <v>17</v>
      </c>
      <c r="C8" s="137"/>
      <c r="D8" s="124" t="s">
        <v>193</v>
      </c>
      <c r="E8" s="124" t="s">
        <v>191</v>
      </c>
      <c r="F8" s="123">
        <f>I8-H8+1</f>
        <v>20</v>
      </c>
      <c r="G8" s="124"/>
      <c r="H8" s="125">
        <f>MIN(H9,H10,H109,H115,H120)</f>
        <v>45728</v>
      </c>
      <c r="I8" s="125">
        <f>MAX(I9,I10,I109,I115,I120)</f>
        <v>45747</v>
      </c>
      <c r="J8" s="72"/>
      <c r="K8" s="72"/>
      <c r="L8" s="72"/>
      <c r="M8" s="72"/>
      <c r="N8" s="71"/>
      <c r="O8" s="21">
        <f>(O11*Q11+O14*Q14+O23*Q23+O35*Q35+O42*Q42+O109*Q109+O19*Q19)</f>
        <v>1</v>
      </c>
      <c r="P8" s="21"/>
      <c r="Q8" s="70"/>
      <c r="R8" s="11" t="str">
        <f>IF(WEEKDAY(R7)=1,"CN","T"&amp;WEEKDAY(R7))</f>
        <v>T2</v>
      </c>
      <c r="S8" s="11" t="str">
        <f t="shared" ref="S8:BN8" si="1">IF(WEEKDAY(S7)=1,"CN","T"&amp;WEEKDAY(S7))</f>
        <v>T3</v>
      </c>
      <c r="T8" s="11" t="str">
        <f t="shared" si="1"/>
        <v>T4</v>
      </c>
      <c r="U8" s="11" t="str">
        <f t="shared" si="1"/>
        <v>T5</v>
      </c>
      <c r="V8" s="11" t="str">
        <f t="shared" si="1"/>
        <v>T6</v>
      </c>
      <c r="W8" s="11" t="str">
        <f t="shared" si="1"/>
        <v>T7</v>
      </c>
      <c r="X8" s="11" t="str">
        <f t="shared" si="1"/>
        <v>CN</v>
      </c>
      <c r="Y8" s="38" t="str">
        <f t="shared" si="1"/>
        <v>T2</v>
      </c>
      <c r="Z8" s="38" t="str">
        <f t="shared" si="1"/>
        <v>T3</v>
      </c>
      <c r="AA8" s="38" t="str">
        <f t="shared" si="1"/>
        <v>T4</v>
      </c>
      <c r="AB8" s="38" t="str">
        <f t="shared" si="1"/>
        <v>T5</v>
      </c>
      <c r="AC8" s="38" t="str">
        <f t="shared" si="1"/>
        <v>T6</v>
      </c>
      <c r="AD8" s="38" t="str">
        <f t="shared" si="1"/>
        <v>T7</v>
      </c>
      <c r="AE8" s="38" t="str">
        <f t="shared" si="1"/>
        <v>CN</v>
      </c>
      <c r="AF8" s="38" t="str">
        <f t="shared" si="1"/>
        <v>T2</v>
      </c>
      <c r="AG8" s="38" t="str">
        <f t="shared" si="1"/>
        <v>T3</v>
      </c>
      <c r="AH8" s="38" t="str">
        <f t="shared" si="1"/>
        <v>T4</v>
      </c>
      <c r="AI8" s="38" t="str">
        <f t="shared" si="1"/>
        <v>T5</v>
      </c>
      <c r="AJ8" s="38" t="str">
        <f t="shared" si="1"/>
        <v>T6</v>
      </c>
      <c r="AK8" s="38" t="str">
        <f t="shared" si="1"/>
        <v>T7</v>
      </c>
      <c r="AL8" s="38" t="str">
        <f t="shared" si="1"/>
        <v>CN</v>
      </c>
      <c r="AM8" s="38" t="str">
        <f t="shared" si="1"/>
        <v>T2</v>
      </c>
      <c r="AN8" s="38" t="str">
        <f t="shared" si="1"/>
        <v>T3</v>
      </c>
      <c r="AO8" s="38" t="str">
        <f t="shared" si="1"/>
        <v>T4</v>
      </c>
      <c r="AP8" s="38" t="str">
        <f t="shared" si="1"/>
        <v>T5</v>
      </c>
      <c r="AQ8" s="38" t="str">
        <f t="shared" si="1"/>
        <v>T6</v>
      </c>
      <c r="AR8" s="38" t="str">
        <f t="shared" si="1"/>
        <v>T7</v>
      </c>
      <c r="AS8" s="38" t="str">
        <f t="shared" si="1"/>
        <v>CN</v>
      </c>
      <c r="AT8" s="38" t="str">
        <f t="shared" si="1"/>
        <v>T2</v>
      </c>
      <c r="AU8" s="38" t="str">
        <f t="shared" si="1"/>
        <v>T3</v>
      </c>
      <c r="AV8" s="38" t="str">
        <f t="shared" si="1"/>
        <v>T4</v>
      </c>
      <c r="AW8" s="38" t="str">
        <f t="shared" si="1"/>
        <v>T5</v>
      </c>
      <c r="AX8" s="38" t="str">
        <f t="shared" si="1"/>
        <v>T6</v>
      </c>
      <c r="AY8" s="38" t="str">
        <f t="shared" si="1"/>
        <v>T7</v>
      </c>
      <c r="AZ8" s="38" t="str">
        <f t="shared" si="1"/>
        <v>CN</v>
      </c>
      <c r="BA8" s="38" t="str">
        <f t="shared" si="1"/>
        <v>T2</v>
      </c>
      <c r="BB8" s="38" t="str">
        <f t="shared" si="1"/>
        <v>T3</v>
      </c>
      <c r="BC8" s="38" t="str">
        <f t="shared" si="1"/>
        <v>T4</v>
      </c>
      <c r="BD8" s="38" t="str">
        <f t="shared" si="1"/>
        <v>T5</v>
      </c>
      <c r="BE8" s="38" t="str">
        <f t="shared" si="1"/>
        <v>T6</v>
      </c>
      <c r="BF8" s="38" t="str">
        <f t="shared" si="1"/>
        <v>T7</v>
      </c>
      <c r="BG8" s="38" t="str">
        <f t="shared" si="1"/>
        <v>CN</v>
      </c>
      <c r="BH8" s="38" t="str">
        <f t="shared" si="1"/>
        <v>T2</v>
      </c>
      <c r="BI8" s="38" t="str">
        <f t="shared" si="1"/>
        <v>T3</v>
      </c>
      <c r="BJ8" s="38" t="str">
        <f t="shared" si="1"/>
        <v>T4</v>
      </c>
      <c r="BK8" s="38" t="str">
        <f t="shared" si="1"/>
        <v>T5</v>
      </c>
      <c r="BL8" s="38" t="str">
        <f t="shared" si="1"/>
        <v>T6</v>
      </c>
      <c r="BM8" s="38" t="str">
        <f t="shared" si="1"/>
        <v>T7</v>
      </c>
      <c r="BN8" s="38" t="str">
        <f t="shared" si="1"/>
        <v>CN</v>
      </c>
    </row>
    <row r="9" spans="1:66" s="2" customFormat="1" ht="22.8" customHeight="1">
      <c r="A9" s="6">
        <v>1</v>
      </c>
      <c r="B9" s="50" t="s">
        <v>173</v>
      </c>
      <c r="C9" s="6"/>
      <c r="D9" s="6"/>
      <c r="E9" s="46"/>
      <c r="F9" s="77">
        <f>I9-H9+1</f>
        <v>1</v>
      </c>
      <c r="G9" s="15"/>
      <c r="H9" s="62"/>
      <c r="I9" s="62"/>
      <c r="J9" s="6"/>
      <c r="K9" s="6"/>
      <c r="L9" s="6"/>
      <c r="M9" s="6"/>
      <c r="N9" s="6"/>
      <c r="O9" s="21"/>
      <c r="P9" s="21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s="2" customFormat="1">
      <c r="A10" s="6">
        <v>2</v>
      </c>
      <c r="B10" s="50" t="s">
        <v>174</v>
      </c>
      <c r="C10" s="6"/>
      <c r="D10" s="6"/>
      <c r="E10" s="46"/>
      <c r="F10" s="77">
        <f>I10-H10+1</f>
        <v>11</v>
      </c>
      <c r="G10" s="15"/>
      <c r="H10" s="62">
        <f>MIN(H11,H14,H19,H23,H35,H42)</f>
        <v>45736</v>
      </c>
      <c r="I10" s="62">
        <f>MAX(I11,I14,I19,I23,I35,I42)</f>
        <v>45746</v>
      </c>
      <c r="J10" s="6"/>
      <c r="K10" s="6"/>
      <c r="L10" s="6"/>
      <c r="M10" s="6"/>
      <c r="N10" s="6"/>
      <c r="O10" s="21"/>
      <c r="P10" s="21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s="52" customFormat="1" ht="15">
      <c r="A11" s="121" t="s">
        <v>182</v>
      </c>
      <c r="B11" s="23" t="s">
        <v>19</v>
      </c>
      <c r="C11" s="24"/>
      <c r="D11" s="22"/>
      <c r="E11" s="47"/>
      <c r="F11" s="25">
        <f>I11-H11+1</f>
        <v>2</v>
      </c>
      <c r="G11" s="25"/>
      <c r="H11" s="63">
        <f>MIN(H12:H13)</f>
        <v>45740</v>
      </c>
      <c r="I11" s="63">
        <f>MAX(I12:I13)</f>
        <v>45741</v>
      </c>
      <c r="J11" s="26"/>
      <c r="K11" s="26"/>
      <c r="L11" s="26"/>
      <c r="M11" s="26"/>
      <c r="N11" s="27"/>
      <c r="O11" s="28">
        <f>SUMPRODUCT(O12:O13,Q12:Q13)</f>
        <v>1</v>
      </c>
      <c r="P11" s="28"/>
      <c r="Q11" s="28">
        <v>7.0000000000000007E-2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</row>
    <row r="12" spans="1:66" ht="15" outlineLevel="1">
      <c r="A12" s="39"/>
      <c r="B12" s="7"/>
      <c r="C12" s="7" t="s">
        <v>20</v>
      </c>
      <c r="D12" s="39">
        <v>2</v>
      </c>
      <c r="E12" s="49" t="s">
        <v>52</v>
      </c>
      <c r="F12" s="78">
        <v>2</v>
      </c>
      <c r="G12" s="16">
        <v>2</v>
      </c>
      <c r="H12" s="64">
        <v>45740</v>
      </c>
      <c r="I12" s="64">
        <f t="shared" ref="I12:I22" si="2">H12+F12-1</f>
        <v>45741</v>
      </c>
      <c r="J12" s="8" t="s">
        <v>39</v>
      </c>
      <c r="K12" s="8" t="s">
        <v>64</v>
      </c>
      <c r="L12" s="8" t="s">
        <v>56</v>
      </c>
      <c r="M12" s="8"/>
      <c r="N12" s="9" t="str">
        <f t="shared" ref="N12:N17" si="3">IF(O12=100%,"Hoàn Thành", IF(O12=0,"Chưa Thực Hiện","Đang Thực Hiện"))</f>
        <v>Hoàn Thành</v>
      </c>
      <c r="O12" s="19">
        <f>MAX(R12:AU12)</f>
        <v>1</v>
      </c>
      <c r="P12" s="19"/>
      <c r="Q12" s="19">
        <v>0.5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>
        <v>0.7</v>
      </c>
      <c r="AN12" s="20">
        <v>1</v>
      </c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spans="1:66" ht="15" outlineLevel="1">
      <c r="A13" s="39"/>
      <c r="B13" s="7"/>
      <c r="C13" s="7" t="s">
        <v>21</v>
      </c>
      <c r="D13" s="39">
        <v>2</v>
      </c>
      <c r="E13" s="49" t="s">
        <v>52</v>
      </c>
      <c r="F13" s="78">
        <v>2</v>
      </c>
      <c r="G13" s="16">
        <v>2</v>
      </c>
      <c r="H13" s="64">
        <f>H12</f>
        <v>45740</v>
      </c>
      <c r="I13" s="64">
        <f t="shared" si="2"/>
        <v>45741</v>
      </c>
      <c r="J13" s="8" t="s">
        <v>39</v>
      </c>
      <c r="K13" s="8" t="s">
        <v>83</v>
      </c>
      <c r="L13" s="8" t="s">
        <v>56</v>
      </c>
      <c r="M13" s="8"/>
      <c r="N13" s="9" t="str">
        <f t="shared" si="3"/>
        <v>Hoàn Thành</v>
      </c>
      <c r="O13" s="19">
        <f>MAX(R13:AU13)</f>
        <v>1</v>
      </c>
      <c r="P13" s="19"/>
      <c r="Q13" s="19">
        <v>0.5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>
        <v>0.5</v>
      </c>
      <c r="AN13" s="20">
        <v>1</v>
      </c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spans="1:66" s="52" customFormat="1" ht="15">
      <c r="A14" s="121" t="s">
        <v>187</v>
      </c>
      <c r="B14" s="23" t="s">
        <v>62</v>
      </c>
      <c r="C14" s="24"/>
      <c r="D14" s="22"/>
      <c r="E14" s="47"/>
      <c r="F14" s="25">
        <f>I14-H14+1</f>
        <v>9</v>
      </c>
      <c r="G14" s="25"/>
      <c r="H14" s="63">
        <f>MIN(H15,H16:H18)</f>
        <v>45736</v>
      </c>
      <c r="I14" s="63">
        <f>MAX(I15,I16:I18)</f>
        <v>45744</v>
      </c>
      <c r="J14" s="26"/>
      <c r="K14" s="26"/>
      <c r="L14" s="26"/>
      <c r="M14" s="26"/>
      <c r="N14" s="26"/>
      <c r="O14" s="28">
        <f>SUMPRODUCT(O15:O18,Q15:Q18)</f>
        <v>1</v>
      </c>
      <c r="P14" s="28"/>
      <c r="Q14" s="28">
        <v>0.1</v>
      </c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</row>
    <row r="15" spans="1:66" s="40" customFormat="1" ht="15" outlineLevel="1">
      <c r="A15" s="39"/>
      <c r="B15" s="7"/>
      <c r="C15" s="7" t="s">
        <v>89</v>
      </c>
      <c r="D15" s="39">
        <v>2</v>
      </c>
      <c r="E15" s="49" t="s">
        <v>52</v>
      </c>
      <c r="F15" s="78">
        <v>2</v>
      </c>
      <c r="G15" s="16">
        <v>1</v>
      </c>
      <c r="H15" s="64">
        <v>45741</v>
      </c>
      <c r="I15" s="64">
        <f t="shared" si="2"/>
        <v>45742</v>
      </c>
      <c r="J15" s="8" t="s">
        <v>39</v>
      </c>
      <c r="K15" s="8" t="s">
        <v>58</v>
      </c>
      <c r="L15" s="8" t="s">
        <v>58</v>
      </c>
      <c r="M15" s="8" t="s">
        <v>85</v>
      </c>
      <c r="N15" s="9" t="str">
        <f t="shared" si="3"/>
        <v>Hoàn Thành</v>
      </c>
      <c r="O15" s="19">
        <f t="shared" ref="O15:O18" si="4">MAX(R15:AU15)</f>
        <v>1</v>
      </c>
      <c r="P15" s="19"/>
      <c r="Q15" s="19">
        <v>0.35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>
        <v>0.15</v>
      </c>
      <c r="AO15" s="19">
        <v>1</v>
      </c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s="40" customFormat="1" ht="15" outlineLevel="1">
      <c r="A16" s="39"/>
      <c r="B16" s="7"/>
      <c r="C16" s="7" t="s">
        <v>87</v>
      </c>
      <c r="D16" s="39">
        <v>2</v>
      </c>
      <c r="E16" s="49" t="s">
        <v>52</v>
      </c>
      <c r="F16" s="78">
        <v>1</v>
      </c>
      <c r="G16" s="16">
        <v>1</v>
      </c>
      <c r="H16" s="64">
        <v>45736</v>
      </c>
      <c r="I16" s="64">
        <f t="shared" si="2"/>
        <v>45736</v>
      </c>
      <c r="J16" s="8" t="s">
        <v>39</v>
      </c>
      <c r="K16" s="8" t="s">
        <v>58</v>
      </c>
      <c r="L16" s="8" t="s">
        <v>58</v>
      </c>
      <c r="M16" s="8" t="s">
        <v>85</v>
      </c>
      <c r="N16" s="9" t="str">
        <f t="shared" si="3"/>
        <v>Hoàn Thành</v>
      </c>
      <c r="O16" s="19">
        <f t="shared" si="4"/>
        <v>1</v>
      </c>
      <c r="P16" s="19"/>
      <c r="Q16" s="19">
        <v>0.35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>
        <v>1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s="40" customFormat="1" ht="15" outlineLevel="1">
      <c r="A17" s="39"/>
      <c r="B17" s="7"/>
      <c r="C17" s="7" t="s">
        <v>121</v>
      </c>
      <c r="D17" s="39">
        <v>2</v>
      </c>
      <c r="E17" s="49" t="s">
        <v>52</v>
      </c>
      <c r="F17" s="78">
        <v>3</v>
      </c>
      <c r="G17" s="16">
        <v>3</v>
      </c>
      <c r="H17" s="64">
        <f>H31</f>
        <v>45742</v>
      </c>
      <c r="I17" s="64">
        <f t="shared" si="2"/>
        <v>45744</v>
      </c>
      <c r="J17" s="8" t="s">
        <v>39</v>
      </c>
      <c r="K17" s="8" t="s">
        <v>58</v>
      </c>
      <c r="L17" s="8" t="s">
        <v>58</v>
      </c>
      <c r="M17" s="8" t="s">
        <v>85</v>
      </c>
      <c r="N17" s="9" t="str">
        <f t="shared" si="3"/>
        <v>Hoàn Thành</v>
      </c>
      <c r="O17" s="19">
        <f t="shared" si="4"/>
        <v>1</v>
      </c>
      <c r="P17" s="19"/>
      <c r="Q17" s="19">
        <v>0.15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>
        <v>0.2</v>
      </c>
      <c r="AP17" s="19">
        <v>0.7</v>
      </c>
      <c r="AQ17" s="19">
        <v>1</v>
      </c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s="40" customFormat="1" ht="15" outlineLevel="1">
      <c r="A18" s="39"/>
      <c r="B18" s="7"/>
      <c r="C18" s="7" t="s">
        <v>84</v>
      </c>
      <c r="D18" s="39">
        <v>2</v>
      </c>
      <c r="E18" s="49" t="s">
        <v>52</v>
      </c>
      <c r="F18" s="78">
        <v>2</v>
      </c>
      <c r="G18" s="16">
        <v>1</v>
      </c>
      <c r="H18" s="64">
        <v>45736</v>
      </c>
      <c r="I18" s="64">
        <f t="shared" si="2"/>
        <v>45737</v>
      </c>
      <c r="J18" s="8" t="s">
        <v>39</v>
      </c>
      <c r="K18" s="8" t="s">
        <v>58</v>
      </c>
      <c r="L18" s="8" t="s">
        <v>58</v>
      </c>
      <c r="M18" s="8" t="s">
        <v>85</v>
      </c>
      <c r="N18" s="9" t="str">
        <f>IF(O18=100%,"Hoàn Thành", IF(O18=0,"Chưa Thực Hiện","Đang Thực Hiện"))</f>
        <v>Hoàn Thành</v>
      </c>
      <c r="O18" s="19">
        <f t="shared" si="4"/>
        <v>1</v>
      </c>
      <c r="P18" s="19"/>
      <c r="Q18" s="19">
        <v>0.15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>
        <v>0.4</v>
      </c>
      <c r="AJ18" s="19">
        <v>1</v>
      </c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s="52" customFormat="1" ht="15">
      <c r="A19" s="121" t="s">
        <v>186</v>
      </c>
      <c r="B19" s="24" t="s">
        <v>22</v>
      </c>
      <c r="C19" s="24"/>
      <c r="D19" s="22"/>
      <c r="E19" s="47" t="s">
        <v>52</v>
      </c>
      <c r="F19" s="25">
        <f>I19-H19+1</f>
        <v>8</v>
      </c>
      <c r="G19" s="25"/>
      <c r="H19" s="63">
        <f>MIN(H20,H21:H22)</f>
        <v>45737</v>
      </c>
      <c r="I19" s="63">
        <f>MAX(I20,I21:I22)</f>
        <v>45744</v>
      </c>
      <c r="J19" s="26"/>
      <c r="K19" s="26"/>
      <c r="L19" s="26"/>
      <c r="M19" s="26"/>
      <c r="N19" s="26"/>
      <c r="O19" s="28">
        <f>SUMPRODUCT(O20:O22,Q20:Q22)</f>
        <v>1</v>
      </c>
      <c r="P19" s="28"/>
      <c r="Q19" s="28">
        <v>0.15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</row>
    <row r="20" spans="1:66" s="40" customFormat="1" ht="15" outlineLevel="1">
      <c r="A20" s="38"/>
      <c r="B20" s="7"/>
      <c r="C20" s="7" t="s">
        <v>88</v>
      </c>
      <c r="D20" s="39">
        <v>2</v>
      </c>
      <c r="E20" s="49" t="s">
        <v>52</v>
      </c>
      <c r="F20" s="78">
        <v>8</v>
      </c>
      <c r="G20" s="16">
        <v>1</v>
      </c>
      <c r="H20" s="64">
        <f>I18</f>
        <v>45737</v>
      </c>
      <c r="I20" s="64">
        <f t="shared" si="2"/>
        <v>45744</v>
      </c>
      <c r="J20" s="8" t="s">
        <v>39</v>
      </c>
      <c r="K20" s="8" t="s">
        <v>58</v>
      </c>
      <c r="L20" s="8" t="s">
        <v>57</v>
      </c>
      <c r="M20" s="8" t="s">
        <v>85</v>
      </c>
      <c r="N20" s="9" t="str">
        <f t="shared" ref="N20:N22" si="5">IF(O20=100%,"Hoàn Thành", IF(O20=0,"Chưa Thực Hiện","Đang Thực Hiện"))</f>
        <v>Hoàn Thành</v>
      </c>
      <c r="O20" s="19">
        <f t="shared" ref="O20:O22" si="6">MAX(R20:AU20)</f>
        <v>1</v>
      </c>
      <c r="P20" s="19"/>
      <c r="Q20" s="19">
        <v>0.5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8">
        <v>0.15</v>
      </c>
      <c r="AN20" s="19">
        <v>0.4</v>
      </c>
      <c r="AO20" s="19">
        <v>0.5</v>
      </c>
      <c r="AP20" s="19">
        <v>0.85</v>
      </c>
      <c r="AQ20" s="19">
        <v>1</v>
      </c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 s="40" customFormat="1" ht="15" outlineLevel="1">
      <c r="A21" s="38"/>
      <c r="B21" s="7"/>
      <c r="C21" s="7" t="s">
        <v>23</v>
      </c>
      <c r="D21" s="39">
        <v>2</v>
      </c>
      <c r="E21" s="49" t="s">
        <v>52</v>
      </c>
      <c r="F21" s="78">
        <v>1</v>
      </c>
      <c r="G21" s="16">
        <v>1</v>
      </c>
      <c r="H21" s="64">
        <v>45742</v>
      </c>
      <c r="I21" s="64">
        <f t="shared" si="2"/>
        <v>45742</v>
      </c>
      <c r="J21" s="8" t="s">
        <v>39</v>
      </c>
      <c r="K21" s="8" t="s">
        <v>58</v>
      </c>
      <c r="L21" s="8" t="s">
        <v>57</v>
      </c>
      <c r="M21" s="8" t="s">
        <v>85</v>
      </c>
      <c r="N21" s="9" t="str">
        <f t="shared" si="5"/>
        <v>Hoàn Thành</v>
      </c>
      <c r="O21" s="19">
        <f t="shared" si="6"/>
        <v>1</v>
      </c>
      <c r="P21" s="19"/>
      <c r="Q21" s="19">
        <v>0.3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>
        <v>1</v>
      </c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s="40" customFormat="1" ht="15" outlineLevel="1">
      <c r="A22" s="38"/>
      <c r="B22" s="7"/>
      <c r="C22" s="7" t="s">
        <v>90</v>
      </c>
      <c r="D22" s="39"/>
      <c r="E22" s="49" t="s">
        <v>52</v>
      </c>
      <c r="F22" s="78">
        <v>2</v>
      </c>
      <c r="G22" s="16">
        <v>1</v>
      </c>
      <c r="H22" s="64">
        <v>45741</v>
      </c>
      <c r="I22" s="64">
        <f t="shared" si="2"/>
        <v>45742</v>
      </c>
      <c r="J22" s="8" t="s">
        <v>39</v>
      </c>
      <c r="K22" s="8" t="s">
        <v>58</v>
      </c>
      <c r="L22" s="8" t="s">
        <v>57</v>
      </c>
      <c r="M22" s="8" t="s">
        <v>85</v>
      </c>
      <c r="N22" s="9" t="str">
        <f t="shared" si="5"/>
        <v>Hoàn Thành</v>
      </c>
      <c r="O22" s="19">
        <f t="shared" si="6"/>
        <v>1</v>
      </c>
      <c r="P22" s="19"/>
      <c r="Q22" s="19">
        <v>0.2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>
        <v>0.2</v>
      </c>
      <c r="AO22" s="19">
        <v>1</v>
      </c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 s="52" customFormat="1" ht="15">
      <c r="A23" s="121" t="s">
        <v>185</v>
      </c>
      <c r="B23" s="23" t="s">
        <v>24</v>
      </c>
      <c r="C23" s="24"/>
      <c r="D23" s="22"/>
      <c r="E23" s="47" t="s">
        <v>52</v>
      </c>
      <c r="F23" s="25">
        <f>I23-H23+1</f>
        <v>5</v>
      </c>
      <c r="G23" s="25"/>
      <c r="H23" s="63">
        <f>MIN(H24:H34)</f>
        <v>45740</v>
      </c>
      <c r="I23" s="63">
        <f>MAX(I24:I34)</f>
        <v>45744</v>
      </c>
      <c r="J23" s="26"/>
      <c r="K23" s="26"/>
      <c r="L23" s="26"/>
      <c r="M23" s="26"/>
      <c r="N23" s="26"/>
      <c r="O23" s="28">
        <f>SUMPRODUCT(O24:O34,Q24:Q34)</f>
        <v>1</v>
      </c>
      <c r="P23" s="28"/>
      <c r="Q23" s="28">
        <v>0.15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</row>
    <row r="24" spans="1:66" ht="15" outlineLevel="1">
      <c r="A24" s="38"/>
      <c r="B24" s="14"/>
      <c r="C24" s="13" t="s">
        <v>78</v>
      </c>
      <c r="D24" s="39">
        <v>2</v>
      </c>
      <c r="E24" s="49" t="s">
        <v>52</v>
      </c>
      <c r="F24" s="78">
        <v>4</v>
      </c>
      <c r="G24" s="30">
        <v>1</v>
      </c>
      <c r="H24" s="64">
        <v>45741</v>
      </c>
      <c r="I24" s="64">
        <f t="shared" ref="I24:I34" si="7">H24+F24-1</f>
        <v>45744</v>
      </c>
      <c r="J24" s="8" t="s">
        <v>39</v>
      </c>
      <c r="K24" s="31" t="s">
        <v>56</v>
      </c>
      <c r="L24" s="31" t="s">
        <v>60</v>
      </c>
      <c r="M24" s="31"/>
      <c r="N24" s="9" t="str">
        <f t="shared" ref="N24:N34" si="8">IF(O24=100%,"Hoàn Thành", IF(O24=0,"Chưa Thực Hiện","Đang Thực Hiện"))</f>
        <v>Hoàn Thành</v>
      </c>
      <c r="O24" s="19">
        <f t="shared" ref="O24:O34" si="9">MAX(R24:AU24)</f>
        <v>1</v>
      </c>
      <c r="P24" s="32"/>
      <c r="Q24" s="32">
        <v>0.1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>
        <v>0.7</v>
      </c>
      <c r="AO24" s="33">
        <v>0.95</v>
      </c>
      <c r="AP24" s="33">
        <v>0.95</v>
      </c>
      <c r="AQ24" s="33">
        <v>1</v>
      </c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</row>
    <row r="25" spans="1:66" ht="15" outlineLevel="1">
      <c r="A25" s="38"/>
      <c r="B25" s="14"/>
      <c r="C25" s="13" t="s">
        <v>25</v>
      </c>
      <c r="D25" s="39">
        <v>2</v>
      </c>
      <c r="E25" s="49" t="s">
        <v>52</v>
      </c>
      <c r="F25" s="78">
        <v>2</v>
      </c>
      <c r="G25" s="16">
        <v>1</v>
      </c>
      <c r="H25" s="64">
        <f>H24</f>
        <v>45741</v>
      </c>
      <c r="I25" s="64">
        <f t="shared" si="7"/>
        <v>45742</v>
      </c>
      <c r="J25" s="8" t="s">
        <v>39</v>
      </c>
      <c r="K25" s="31" t="s">
        <v>69</v>
      </c>
      <c r="L25" s="31" t="s">
        <v>60</v>
      </c>
      <c r="M25" s="31" t="s">
        <v>85</v>
      </c>
      <c r="N25" s="9" t="str">
        <f t="shared" si="8"/>
        <v>Hoàn Thành</v>
      </c>
      <c r="O25" s="19">
        <f t="shared" si="9"/>
        <v>1</v>
      </c>
      <c r="P25" s="19"/>
      <c r="Q25" s="32">
        <v>0.1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>
        <v>1</v>
      </c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</row>
    <row r="26" spans="1:66" ht="15" outlineLevel="1">
      <c r="A26" s="38"/>
      <c r="B26" s="14"/>
      <c r="C26" s="13" t="s">
        <v>73</v>
      </c>
      <c r="D26" s="39">
        <v>2</v>
      </c>
      <c r="E26" s="49" t="s">
        <v>52</v>
      </c>
      <c r="F26" s="78">
        <v>2</v>
      </c>
      <c r="G26" s="30">
        <v>1</v>
      </c>
      <c r="H26" s="64">
        <f>H24</f>
        <v>45741</v>
      </c>
      <c r="I26" s="64">
        <f t="shared" si="7"/>
        <v>45742</v>
      </c>
      <c r="J26" s="8" t="s">
        <v>39</v>
      </c>
      <c r="K26" s="31" t="s">
        <v>55</v>
      </c>
      <c r="L26" s="31" t="s">
        <v>60</v>
      </c>
      <c r="M26" s="31" t="s">
        <v>85</v>
      </c>
      <c r="N26" s="9" t="str">
        <f t="shared" si="8"/>
        <v>Hoàn Thành</v>
      </c>
      <c r="O26" s="19">
        <f t="shared" si="9"/>
        <v>1</v>
      </c>
      <c r="P26" s="32"/>
      <c r="Q26" s="32">
        <v>0.15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>
        <v>1</v>
      </c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</row>
    <row r="27" spans="1:66" ht="15" outlineLevel="1">
      <c r="A27" s="38"/>
      <c r="B27" s="14"/>
      <c r="C27" s="13" t="s">
        <v>81</v>
      </c>
      <c r="D27" s="68"/>
      <c r="E27" s="49" t="s">
        <v>52</v>
      </c>
      <c r="F27" s="78">
        <v>1</v>
      </c>
      <c r="G27" s="30">
        <v>1</v>
      </c>
      <c r="H27" s="64">
        <f>H24</f>
        <v>45741</v>
      </c>
      <c r="I27" s="64">
        <f t="shared" si="7"/>
        <v>45741</v>
      </c>
      <c r="J27" s="8" t="s">
        <v>39</v>
      </c>
      <c r="K27" s="31" t="s">
        <v>133</v>
      </c>
      <c r="L27" s="31" t="s">
        <v>60</v>
      </c>
      <c r="M27" s="31" t="s">
        <v>85</v>
      </c>
      <c r="N27" s="9" t="str">
        <f t="shared" si="8"/>
        <v>Hoàn Thành</v>
      </c>
      <c r="O27" s="19">
        <f t="shared" si="9"/>
        <v>1</v>
      </c>
      <c r="P27" s="32"/>
      <c r="Q27" s="32">
        <v>0.1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>
        <v>1</v>
      </c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</row>
    <row r="28" spans="1:66" ht="15" outlineLevel="1">
      <c r="A28" s="38"/>
      <c r="B28" s="14"/>
      <c r="C28" s="13" t="s">
        <v>26</v>
      </c>
      <c r="D28" s="39">
        <v>2</v>
      </c>
      <c r="E28" s="49" t="s">
        <v>52</v>
      </c>
      <c r="F28" s="78">
        <v>1</v>
      </c>
      <c r="G28" s="30">
        <v>1</v>
      </c>
      <c r="H28" s="64">
        <f>H24-1</f>
        <v>45740</v>
      </c>
      <c r="I28" s="64">
        <f>H28+F28-1</f>
        <v>45740</v>
      </c>
      <c r="J28" s="8" t="s">
        <v>39</v>
      </c>
      <c r="K28" s="31" t="s">
        <v>65</v>
      </c>
      <c r="L28" s="31" t="s">
        <v>60</v>
      </c>
      <c r="M28" s="31" t="s">
        <v>85</v>
      </c>
      <c r="N28" s="9" t="str">
        <f t="shared" si="8"/>
        <v>Hoàn Thành</v>
      </c>
      <c r="O28" s="19">
        <f t="shared" si="9"/>
        <v>1</v>
      </c>
      <c r="P28" s="32"/>
      <c r="Q28" s="32">
        <v>0.1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>
        <v>1</v>
      </c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</row>
    <row r="29" spans="1:66" ht="15" outlineLevel="1">
      <c r="A29" s="38"/>
      <c r="B29" s="14"/>
      <c r="C29" s="13" t="s">
        <v>74</v>
      </c>
      <c r="D29" s="39">
        <v>2</v>
      </c>
      <c r="E29" s="49" t="s">
        <v>52</v>
      </c>
      <c r="F29" s="78">
        <v>2</v>
      </c>
      <c r="G29" s="30">
        <v>2</v>
      </c>
      <c r="H29" s="64">
        <f>H24</f>
        <v>45741</v>
      </c>
      <c r="I29" s="64">
        <f t="shared" si="7"/>
        <v>45742</v>
      </c>
      <c r="J29" s="8" t="s">
        <v>39</v>
      </c>
      <c r="K29" s="31" t="s">
        <v>65</v>
      </c>
      <c r="L29" s="31" t="s">
        <v>60</v>
      </c>
      <c r="M29" s="31" t="s">
        <v>85</v>
      </c>
      <c r="N29" s="9" t="str">
        <f t="shared" si="8"/>
        <v>Hoàn Thành</v>
      </c>
      <c r="O29" s="19">
        <f t="shared" si="9"/>
        <v>1</v>
      </c>
      <c r="P29" s="32"/>
      <c r="Q29" s="32">
        <v>0.1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>
        <v>1</v>
      </c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</row>
    <row r="30" spans="1:66" ht="15" outlineLevel="1">
      <c r="A30" s="38"/>
      <c r="B30" s="14"/>
      <c r="C30" s="14" t="s">
        <v>66</v>
      </c>
      <c r="D30" s="39">
        <v>2</v>
      </c>
      <c r="E30" s="49" t="s">
        <v>52</v>
      </c>
      <c r="F30" s="78">
        <v>1</v>
      </c>
      <c r="G30" s="30">
        <v>1</v>
      </c>
      <c r="H30" s="64">
        <f>H24</f>
        <v>45741</v>
      </c>
      <c r="I30" s="64">
        <f t="shared" si="7"/>
        <v>45741</v>
      </c>
      <c r="J30" s="8" t="s">
        <v>39</v>
      </c>
      <c r="K30" s="31" t="s">
        <v>55</v>
      </c>
      <c r="L30" s="31" t="s">
        <v>60</v>
      </c>
      <c r="M30" s="31"/>
      <c r="N30" s="9" t="str">
        <f t="shared" si="8"/>
        <v>Hoàn Thành</v>
      </c>
      <c r="O30" s="19">
        <f t="shared" si="9"/>
        <v>1</v>
      </c>
      <c r="P30" s="32"/>
      <c r="Q30" s="32">
        <v>0.05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>
        <v>1</v>
      </c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</row>
    <row r="31" spans="1:66" ht="15" outlineLevel="1">
      <c r="A31" s="38"/>
      <c r="B31" s="14"/>
      <c r="C31" s="14" t="s">
        <v>61</v>
      </c>
      <c r="D31" s="39">
        <v>2</v>
      </c>
      <c r="E31" s="49" t="s">
        <v>52</v>
      </c>
      <c r="F31" s="78">
        <v>3</v>
      </c>
      <c r="G31" s="30">
        <v>1</v>
      </c>
      <c r="H31" s="64">
        <f>H24+1</f>
        <v>45742</v>
      </c>
      <c r="I31" s="64">
        <f t="shared" si="7"/>
        <v>45744</v>
      </c>
      <c r="J31" s="8" t="s">
        <v>39</v>
      </c>
      <c r="K31" s="31" t="s">
        <v>58</v>
      </c>
      <c r="L31" s="31" t="s">
        <v>60</v>
      </c>
      <c r="M31" s="31"/>
      <c r="N31" s="9" t="str">
        <f t="shared" si="8"/>
        <v>Hoàn Thành</v>
      </c>
      <c r="O31" s="19">
        <f t="shared" si="9"/>
        <v>1</v>
      </c>
      <c r="P31" s="32"/>
      <c r="Q31" s="32">
        <v>0.05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>
        <v>0.1</v>
      </c>
      <c r="AP31" s="33">
        <v>0.6</v>
      </c>
      <c r="AQ31" s="33">
        <v>1</v>
      </c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</row>
    <row r="32" spans="1:66" ht="15" outlineLevel="1">
      <c r="A32" s="38"/>
      <c r="B32" s="14"/>
      <c r="C32" s="14" t="s">
        <v>27</v>
      </c>
      <c r="D32" s="39">
        <v>2</v>
      </c>
      <c r="E32" s="49" t="s">
        <v>52</v>
      </c>
      <c r="F32" s="78">
        <v>1</v>
      </c>
      <c r="G32" s="30">
        <v>1</v>
      </c>
      <c r="H32" s="64">
        <f>H24</f>
        <v>45741</v>
      </c>
      <c r="I32" s="64">
        <f t="shared" si="7"/>
        <v>45741</v>
      </c>
      <c r="J32" s="8" t="s">
        <v>39</v>
      </c>
      <c r="K32" s="31" t="s">
        <v>65</v>
      </c>
      <c r="L32" s="31" t="s">
        <v>60</v>
      </c>
      <c r="M32" s="31" t="s">
        <v>85</v>
      </c>
      <c r="N32" s="9" t="str">
        <f t="shared" si="8"/>
        <v>Hoàn Thành</v>
      </c>
      <c r="O32" s="19">
        <f t="shared" si="9"/>
        <v>1</v>
      </c>
      <c r="P32" s="32"/>
      <c r="Q32" s="32">
        <v>0.1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>
        <v>1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</row>
    <row r="33" spans="1:66" ht="14.4" customHeight="1" outlineLevel="1">
      <c r="A33" s="38"/>
      <c r="B33" s="14"/>
      <c r="C33" s="14" t="s">
        <v>28</v>
      </c>
      <c r="D33" s="39">
        <v>2</v>
      </c>
      <c r="E33" s="49" t="s">
        <v>52</v>
      </c>
      <c r="F33" s="78">
        <v>1</v>
      </c>
      <c r="G33" s="30">
        <v>1</v>
      </c>
      <c r="H33" s="64">
        <f>H24</f>
        <v>45741</v>
      </c>
      <c r="I33" s="64">
        <f t="shared" si="7"/>
        <v>45741</v>
      </c>
      <c r="J33" s="8" t="s">
        <v>39</v>
      </c>
      <c r="K33" s="31" t="s">
        <v>65</v>
      </c>
      <c r="L33" s="31" t="s">
        <v>60</v>
      </c>
      <c r="M33" s="31" t="s">
        <v>85</v>
      </c>
      <c r="N33" s="9" t="str">
        <f t="shared" si="8"/>
        <v>Hoàn Thành</v>
      </c>
      <c r="O33" s="19">
        <f t="shared" si="9"/>
        <v>1</v>
      </c>
      <c r="P33" s="32"/>
      <c r="Q33" s="32">
        <v>0.1</v>
      </c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>
        <v>1</v>
      </c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</row>
    <row r="34" spans="1:66" ht="15" outlineLevel="1">
      <c r="A34" s="38"/>
      <c r="B34" s="14"/>
      <c r="C34" s="14" t="s">
        <v>29</v>
      </c>
      <c r="D34" s="39">
        <v>2</v>
      </c>
      <c r="E34" s="49" t="s">
        <v>52</v>
      </c>
      <c r="F34" s="78">
        <v>1</v>
      </c>
      <c r="G34" s="30">
        <v>1</v>
      </c>
      <c r="H34" s="64">
        <f>H24</f>
        <v>45741</v>
      </c>
      <c r="I34" s="64">
        <f t="shared" si="7"/>
        <v>45741</v>
      </c>
      <c r="J34" s="8" t="s">
        <v>39</v>
      </c>
      <c r="K34" s="31" t="s">
        <v>65</v>
      </c>
      <c r="L34" s="31" t="s">
        <v>60</v>
      </c>
      <c r="M34" s="31" t="s">
        <v>85</v>
      </c>
      <c r="N34" s="9" t="str">
        <f t="shared" si="8"/>
        <v>Hoàn Thành</v>
      </c>
      <c r="O34" s="19">
        <f t="shared" si="9"/>
        <v>1</v>
      </c>
      <c r="P34" s="32"/>
      <c r="Q34" s="32">
        <v>0.05</v>
      </c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>
        <v>1</v>
      </c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</row>
    <row r="35" spans="1:66" s="52" customFormat="1" ht="15">
      <c r="A35" s="121" t="s">
        <v>184</v>
      </c>
      <c r="B35" s="29" t="s">
        <v>68</v>
      </c>
      <c r="C35" s="34"/>
      <c r="D35" s="22"/>
      <c r="E35" s="47" t="s">
        <v>52</v>
      </c>
      <c r="F35" s="25">
        <f>I35-H35+1</f>
        <v>2</v>
      </c>
      <c r="G35" s="35"/>
      <c r="H35" s="63">
        <f>MIN(H36,H37,H38,H39)</f>
        <v>45741</v>
      </c>
      <c r="I35" s="63">
        <f>MAX(I36,I37,I38,I39)</f>
        <v>45742</v>
      </c>
      <c r="J35" s="36"/>
      <c r="K35" s="36"/>
      <c r="L35" s="36"/>
      <c r="M35" s="36"/>
      <c r="N35" s="26"/>
      <c r="O35" s="28">
        <f>SUMPRODUCT(O36:O41,Q36:Q41)</f>
        <v>1</v>
      </c>
      <c r="P35" s="28"/>
      <c r="Q35" s="37">
        <v>0.15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spans="1:66" ht="15" outlineLevel="1">
      <c r="A36" s="38"/>
      <c r="B36" s="14"/>
      <c r="C36" s="10" t="s">
        <v>91</v>
      </c>
      <c r="D36" s="39">
        <v>2</v>
      </c>
      <c r="E36" s="49" t="s">
        <v>52</v>
      </c>
      <c r="F36" s="78">
        <v>2</v>
      </c>
      <c r="G36" s="16">
        <v>1</v>
      </c>
      <c r="H36" s="64">
        <v>45741</v>
      </c>
      <c r="I36" s="64">
        <f t="shared" ref="I36:I41" si="10">H36+F36-1</f>
        <v>45742</v>
      </c>
      <c r="J36" s="8" t="s">
        <v>39</v>
      </c>
      <c r="K36" s="31" t="s">
        <v>143</v>
      </c>
      <c r="L36" s="8" t="s">
        <v>60</v>
      </c>
      <c r="M36" s="31"/>
      <c r="N36" s="9" t="str">
        <f t="shared" ref="N36:N41" si="11">IF(O36=100%,"Hoàn Thành", IF(O36=0,"Chưa Thực Hiện","Đang Thực Hiện"))</f>
        <v>Hoàn Thành</v>
      </c>
      <c r="O36" s="19">
        <f t="shared" ref="O36:O41" si="12">MAX(R36:AU36)</f>
        <v>1</v>
      </c>
      <c r="P36" s="19"/>
      <c r="Q36" s="32">
        <v>0.15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>
        <v>0.8</v>
      </c>
      <c r="AO36" s="33">
        <v>1</v>
      </c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</row>
    <row r="37" spans="1:66" ht="15" outlineLevel="1">
      <c r="A37" s="38"/>
      <c r="B37" s="14"/>
      <c r="C37" s="10" t="s">
        <v>92</v>
      </c>
      <c r="D37" s="39">
        <v>2</v>
      </c>
      <c r="E37" s="49" t="s">
        <v>52</v>
      </c>
      <c r="F37" s="78">
        <v>1</v>
      </c>
      <c r="G37" s="16">
        <v>2</v>
      </c>
      <c r="H37" s="64">
        <f>H36</f>
        <v>45741</v>
      </c>
      <c r="I37" s="64">
        <f t="shared" si="10"/>
        <v>45741</v>
      </c>
      <c r="J37" s="8" t="s">
        <v>39</v>
      </c>
      <c r="K37" s="31" t="s">
        <v>59</v>
      </c>
      <c r="L37" s="8" t="s">
        <v>60</v>
      </c>
      <c r="M37" s="31" t="s">
        <v>85</v>
      </c>
      <c r="N37" s="9" t="str">
        <f t="shared" si="11"/>
        <v>Hoàn Thành</v>
      </c>
      <c r="O37" s="19">
        <f t="shared" si="12"/>
        <v>1</v>
      </c>
      <c r="P37" s="19"/>
      <c r="Q37" s="32">
        <v>0.3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>
        <v>1</v>
      </c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</row>
    <row r="38" spans="1:66" ht="15" outlineLevel="1">
      <c r="A38" s="38"/>
      <c r="B38" s="14"/>
      <c r="C38" s="10" t="s">
        <v>30</v>
      </c>
      <c r="D38" s="39">
        <v>2</v>
      </c>
      <c r="E38" s="49" t="s">
        <v>52</v>
      </c>
      <c r="F38" s="78">
        <v>1</v>
      </c>
      <c r="G38" s="30">
        <v>1</v>
      </c>
      <c r="H38" s="64">
        <f>H37</f>
        <v>45741</v>
      </c>
      <c r="I38" s="64">
        <f t="shared" si="10"/>
        <v>45741</v>
      </c>
      <c r="J38" s="8" t="s">
        <v>39</v>
      </c>
      <c r="K38" s="31" t="s">
        <v>142</v>
      </c>
      <c r="L38" s="8" t="s">
        <v>60</v>
      </c>
      <c r="M38" s="31" t="s">
        <v>85</v>
      </c>
      <c r="N38" s="9" t="str">
        <f t="shared" si="11"/>
        <v>Hoàn Thành</v>
      </c>
      <c r="O38" s="19">
        <f t="shared" si="12"/>
        <v>1</v>
      </c>
      <c r="P38" s="32"/>
      <c r="Q38" s="32">
        <v>0.1</v>
      </c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>
        <v>1</v>
      </c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</row>
    <row r="39" spans="1:66" ht="15" outlineLevel="1">
      <c r="A39" s="38"/>
      <c r="B39" s="14"/>
      <c r="C39" s="10" t="s">
        <v>31</v>
      </c>
      <c r="D39" s="39">
        <v>2</v>
      </c>
      <c r="E39" s="49" t="s">
        <v>52</v>
      </c>
      <c r="F39" s="78">
        <v>2</v>
      </c>
      <c r="G39" s="16">
        <v>4</v>
      </c>
      <c r="H39" s="64">
        <f>H38</f>
        <v>45741</v>
      </c>
      <c r="I39" s="64">
        <f t="shared" si="10"/>
        <v>45742</v>
      </c>
      <c r="J39" s="8" t="s">
        <v>39</v>
      </c>
      <c r="K39" s="31" t="s">
        <v>139</v>
      </c>
      <c r="L39" s="8" t="s">
        <v>60</v>
      </c>
      <c r="M39" s="31" t="s">
        <v>85</v>
      </c>
      <c r="N39" s="9" t="str">
        <f t="shared" si="11"/>
        <v>Hoàn Thành</v>
      </c>
      <c r="O39" s="19">
        <f t="shared" si="12"/>
        <v>1</v>
      </c>
      <c r="P39" s="19"/>
      <c r="Q39" s="32">
        <v>0.35</v>
      </c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>
        <v>1</v>
      </c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</row>
    <row r="40" spans="1:66" ht="15" outlineLevel="1">
      <c r="A40" s="38"/>
      <c r="B40" s="14"/>
      <c r="C40" s="10" t="s">
        <v>79</v>
      </c>
      <c r="D40" s="39">
        <v>2</v>
      </c>
      <c r="E40" s="49" t="s">
        <v>52</v>
      </c>
      <c r="F40" s="78">
        <v>1</v>
      </c>
      <c r="G40" s="16">
        <v>1</v>
      </c>
      <c r="H40" s="64">
        <f>H36-1</f>
        <v>45740</v>
      </c>
      <c r="I40" s="64">
        <f t="shared" si="10"/>
        <v>45740</v>
      </c>
      <c r="J40" s="8" t="s">
        <v>39</v>
      </c>
      <c r="K40" s="31" t="s">
        <v>120</v>
      </c>
      <c r="L40" s="8" t="s">
        <v>56</v>
      </c>
      <c r="M40" s="31"/>
      <c r="N40" s="9" t="str">
        <f t="shared" si="11"/>
        <v>Hoàn Thành</v>
      </c>
      <c r="O40" s="19">
        <f t="shared" si="12"/>
        <v>1</v>
      </c>
      <c r="P40" s="19"/>
      <c r="Q40" s="32">
        <v>0.05</v>
      </c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>
        <v>1</v>
      </c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</row>
    <row r="41" spans="1:66" ht="15" outlineLevel="1">
      <c r="A41" s="38"/>
      <c r="B41" s="14"/>
      <c r="C41" s="10" t="s">
        <v>80</v>
      </c>
      <c r="D41" s="39">
        <v>2</v>
      </c>
      <c r="E41" s="49" t="s">
        <v>52</v>
      </c>
      <c r="F41" s="78">
        <v>1</v>
      </c>
      <c r="G41" s="16">
        <v>1</v>
      </c>
      <c r="H41" s="64">
        <f>H40</f>
        <v>45740</v>
      </c>
      <c r="I41" s="64">
        <f t="shared" si="10"/>
        <v>45740</v>
      </c>
      <c r="J41" s="8" t="s">
        <v>39</v>
      </c>
      <c r="K41" s="31" t="s">
        <v>120</v>
      </c>
      <c r="L41" s="8" t="s">
        <v>56</v>
      </c>
      <c r="M41" s="31" t="s">
        <v>85</v>
      </c>
      <c r="N41" s="9" t="str">
        <f t="shared" si="11"/>
        <v>Hoàn Thành</v>
      </c>
      <c r="O41" s="19">
        <f t="shared" si="12"/>
        <v>1</v>
      </c>
      <c r="P41" s="19"/>
      <c r="Q41" s="32">
        <v>0.05</v>
      </c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>
        <v>1</v>
      </c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</row>
    <row r="42" spans="1:66" s="52" customFormat="1" ht="15">
      <c r="A42" s="121" t="s">
        <v>183</v>
      </c>
      <c r="B42" s="24" t="s">
        <v>32</v>
      </c>
      <c r="C42" s="24"/>
      <c r="D42" s="22"/>
      <c r="E42" s="47" t="s">
        <v>52</v>
      </c>
      <c r="F42" s="25">
        <f>I42-H42+1</f>
        <v>8</v>
      </c>
      <c r="G42" s="25"/>
      <c r="H42" s="63">
        <f>MIN(H43:H108)</f>
        <v>45739</v>
      </c>
      <c r="I42" s="63">
        <f>MAX(I43:I108)</f>
        <v>45746</v>
      </c>
      <c r="J42" s="26"/>
      <c r="K42" s="26"/>
      <c r="L42" s="26"/>
      <c r="M42" s="26"/>
      <c r="N42" s="26"/>
      <c r="O42" s="28">
        <f>O43*Q43+O44*Q44+O47*Q47+O56*Q56+O65*Q65+O74*Q74+O83*Q83+O92*Q92+O94*Q94+O99*Q99+O104*Q104+O93*Q93</f>
        <v>1</v>
      </c>
      <c r="P42" s="28"/>
      <c r="Q42" s="28">
        <v>0.33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15" outlineLevel="1">
      <c r="A43" s="38"/>
      <c r="B43" s="7"/>
      <c r="C43" s="7" t="s">
        <v>54</v>
      </c>
      <c r="D43" s="39">
        <v>2</v>
      </c>
      <c r="E43" s="49" t="s">
        <v>52</v>
      </c>
      <c r="F43" s="78">
        <v>3</v>
      </c>
      <c r="G43" s="16">
        <v>1</v>
      </c>
      <c r="H43" s="64">
        <v>45739</v>
      </c>
      <c r="I43" s="64">
        <f t="shared" ref="I43:I108" si="13">H43+F43-1</f>
        <v>45741</v>
      </c>
      <c r="J43" s="8" t="s">
        <v>39</v>
      </c>
      <c r="K43" s="8" t="s">
        <v>94</v>
      </c>
      <c r="L43" s="8" t="s">
        <v>111</v>
      </c>
      <c r="M43" s="31" t="s">
        <v>85</v>
      </c>
      <c r="N43" s="9" t="str">
        <f t="shared" ref="N43:N46" si="14">IF(O43=100%,"Hoàn Thành", IF(O43=0,"Chưa Thực Hiện","Đang Thực Hiện"))</f>
        <v>Hoàn Thành</v>
      </c>
      <c r="O43" s="19">
        <f>MAX(R43:AU43)</f>
        <v>1</v>
      </c>
      <c r="P43" s="19"/>
      <c r="Q43" s="19">
        <v>0.05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>
        <v>0.4</v>
      </c>
      <c r="AN43" s="20">
        <v>0.5</v>
      </c>
      <c r="AO43" s="20">
        <v>1</v>
      </c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spans="1:66" ht="15" outlineLevel="1">
      <c r="A44" s="38"/>
      <c r="B44" s="7"/>
      <c r="C44" s="7" t="s">
        <v>104</v>
      </c>
      <c r="D44" s="39">
        <v>2</v>
      </c>
      <c r="E44" s="49"/>
      <c r="F44" s="78"/>
      <c r="G44" s="16"/>
      <c r="H44" s="64">
        <f>MIN(H45:H46)</f>
        <v>45741</v>
      </c>
      <c r="I44" s="64">
        <f>MAX(I45:I46)</f>
        <v>45743</v>
      </c>
      <c r="J44" s="8" t="s">
        <v>39</v>
      </c>
      <c r="K44" s="8" t="s">
        <v>109</v>
      </c>
      <c r="L44" s="8" t="s">
        <v>110</v>
      </c>
      <c r="M44" s="31" t="s">
        <v>85</v>
      </c>
      <c r="N44" s="9"/>
      <c r="O44" s="19">
        <f>SUMPRODUCT(O45:O46,Q45:Q46)</f>
        <v>1</v>
      </c>
      <c r="P44" s="19"/>
      <c r="Q44" s="19">
        <v>0.1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spans="1:66" ht="15" outlineLevel="1">
      <c r="A45" s="38"/>
      <c r="B45" s="7"/>
      <c r="C45" s="7" t="s">
        <v>105</v>
      </c>
      <c r="D45" s="39">
        <v>2</v>
      </c>
      <c r="E45" s="49"/>
      <c r="F45" s="78">
        <v>3</v>
      </c>
      <c r="G45" s="16"/>
      <c r="H45" s="64">
        <v>45741</v>
      </c>
      <c r="I45" s="64">
        <f t="shared" si="13"/>
        <v>45743</v>
      </c>
      <c r="J45" s="8"/>
      <c r="K45" s="8" t="s">
        <v>142</v>
      </c>
      <c r="L45" s="8"/>
      <c r="M45" s="31"/>
      <c r="N45" s="9" t="str">
        <f t="shared" si="14"/>
        <v>Hoàn Thành</v>
      </c>
      <c r="O45" s="19">
        <f t="shared" ref="O45:O46" si="15">MAX(R45:AU45)</f>
        <v>1</v>
      </c>
      <c r="P45" s="19"/>
      <c r="Q45" s="19">
        <v>0.6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>
        <v>0.15</v>
      </c>
      <c r="AO45" s="20">
        <v>0.5</v>
      </c>
      <c r="AP45" s="20">
        <v>1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spans="1:66" ht="15" outlineLevel="1">
      <c r="A46" s="38"/>
      <c r="B46" s="7"/>
      <c r="C46" s="7" t="s">
        <v>79</v>
      </c>
      <c r="D46" s="39">
        <v>2</v>
      </c>
      <c r="E46" s="49"/>
      <c r="F46" s="78">
        <v>1</v>
      </c>
      <c r="G46" s="16"/>
      <c r="H46" s="64">
        <v>45741</v>
      </c>
      <c r="I46" s="64">
        <f t="shared" si="13"/>
        <v>45741</v>
      </c>
      <c r="J46" s="8"/>
      <c r="K46" s="8" t="s">
        <v>56</v>
      </c>
      <c r="L46" s="8"/>
      <c r="M46" s="31"/>
      <c r="N46" s="9" t="str">
        <f t="shared" si="14"/>
        <v>Hoàn Thành</v>
      </c>
      <c r="O46" s="19">
        <f t="shared" si="15"/>
        <v>1</v>
      </c>
      <c r="P46" s="19"/>
      <c r="Q46" s="19">
        <v>0.4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>
        <v>1</v>
      </c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spans="1:66" ht="15">
      <c r="A47" s="38"/>
      <c r="B47" s="7"/>
      <c r="C47" s="7" t="s">
        <v>70</v>
      </c>
      <c r="D47" s="39">
        <v>2</v>
      </c>
      <c r="E47" s="49" t="s">
        <v>52</v>
      </c>
      <c r="F47" s="78">
        <v>1</v>
      </c>
      <c r="G47" s="16">
        <v>1</v>
      </c>
      <c r="H47" s="64">
        <f>MIN(H48:H55)</f>
        <v>45742</v>
      </c>
      <c r="I47" s="64">
        <f>MAX(I48:I55)</f>
        <v>45745</v>
      </c>
      <c r="J47" s="8" t="s">
        <v>39</v>
      </c>
      <c r="K47" s="8" t="s">
        <v>64</v>
      </c>
      <c r="L47" s="8" t="s">
        <v>60</v>
      </c>
      <c r="M47" s="31"/>
      <c r="N47" s="9"/>
      <c r="O47" s="19">
        <f>SUMPRODUCT(O48:O55,Q48:Q55)</f>
        <v>1</v>
      </c>
      <c r="P47" s="19"/>
      <c r="Q47" s="19">
        <v>0.05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spans="1:66" ht="15" outlineLevel="1">
      <c r="A48" s="38"/>
      <c r="B48" s="7"/>
      <c r="C48" s="7" t="s">
        <v>123</v>
      </c>
      <c r="D48" s="39">
        <v>2</v>
      </c>
      <c r="E48" s="49"/>
      <c r="F48" s="78">
        <v>1</v>
      </c>
      <c r="G48" s="16"/>
      <c r="H48" s="64">
        <v>45742</v>
      </c>
      <c r="I48" s="64">
        <f t="shared" si="13"/>
        <v>45742</v>
      </c>
      <c r="J48" s="8"/>
      <c r="K48" s="8" t="s">
        <v>64</v>
      </c>
      <c r="L48" s="8"/>
      <c r="M48" s="31"/>
      <c r="N48" s="9" t="str">
        <f t="shared" ref="N48:N55" si="16">IF(O48=100%,"Hoàn Thành", IF(O48=0,"Chưa Thực Hiện","Đang Thực Hiện"))</f>
        <v>Hoàn Thành</v>
      </c>
      <c r="O48" s="19">
        <f t="shared" ref="O48:O55" si="17">MAX(R48:AU48)</f>
        <v>1</v>
      </c>
      <c r="P48" s="19"/>
      <c r="Q48" s="19">
        <v>0.2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>
        <v>1</v>
      </c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spans="1:66" ht="15" outlineLevel="1">
      <c r="A49" s="38"/>
      <c r="B49" s="7"/>
      <c r="C49" s="7" t="s">
        <v>124</v>
      </c>
      <c r="D49" s="39">
        <v>2</v>
      </c>
      <c r="E49" s="49"/>
      <c r="F49" s="78">
        <v>1</v>
      </c>
      <c r="G49" s="16"/>
      <c r="H49" s="64">
        <f>I48</f>
        <v>45742</v>
      </c>
      <c r="I49" s="64">
        <f t="shared" si="13"/>
        <v>45742</v>
      </c>
      <c r="J49" s="8"/>
      <c r="K49" s="8" t="s">
        <v>64</v>
      </c>
      <c r="L49" s="8"/>
      <c r="M49" s="31"/>
      <c r="N49" s="9" t="str">
        <f t="shared" si="16"/>
        <v>Hoàn Thành</v>
      </c>
      <c r="O49" s="19">
        <f t="shared" si="17"/>
        <v>1</v>
      </c>
      <c r="P49" s="19"/>
      <c r="Q49" s="19">
        <v>0.15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>
        <v>1</v>
      </c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spans="1:66" ht="15" outlineLevel="1">
      <c r="A50" s="38"/>
      <c r="B50" s="7"/>
      <c r="C50" s="7" t="s">
        <v>125</v>
      </c>
      <c r="D50" s="39">
        <v>2</v>
      </c>
      <c r="E50" s="49"/>
      <c r="F50" s="78">
        <v>1</v>
      </c>
      <c r="G50" s="16"/>
      <c r="H50" s="64">
        <f>I49+1</f>
        <v>45743</v>
      </c>
      <c r="I50" s="64">
        <f t="shared" si="13"/>
        <v>45743</v>
      </c>
      <c r="J50" s="8"/>
      <c r="K50" s="8" t="s">
        <v>64</v>
      </c>
      <c r="L50" s="8"/>
      <c r="M50" s="31"/>
      <c r="N50" s="9" t="str">
        <f t="shared" si="16"/>
        <v>Hoàn Thành</v>
      </c>
      <c r="O50" s="19">
        <f t="shared" si="17"/>
        <v>1</v>
      </c>
      <c r="P50" s="19"/>
      <c r="Q50" s="19">
        <v>0.15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>
        <v>1</v>
      </c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spans="1:66" ht="15" outlineLevel="1">
      <c r="A51" s="38"/>
      <c r="B51" s="7"/>
      <c r="C51" s="7" t="s">
        <v>126</v>
      </c>
      <c r="D51" s="39">
        <v>2</v>
      </c>
      <c r="E51" s="49"/>
      <c r="F51" s="78">
        <v>1</v>
      </c>
      <c r="G51" s="16"/>
      <c r="H51" s="64">
        <f>I50</f>
        <v>45743</v>
      </c>
      <c r="I51" s="64">
        <f t="shared" si="13"/>
        <v>45743</v>
      </c>
      <c r="J51" s="8"/>
      <c r="K51" s="8" t="s">
        <v>64</v>
      </c>
      <c r="L51" s="8"/>
      <c r="M51" s="31"/>
      <c r="N51" s="9" t="str">
        <f t="shared" si="16"/>
        <v>Hoàn Thành</v>
      </c>
      <c r="O51" s="19">
        <f t="shared" si="17"/>
        <v>1</v>
      </c>
      <c r="P51" s="19"/>
      <c r="Q51" s="19">
        <v>0.05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>
        <v>1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spans="1:66" ht="15" outlineLevel="1">
      <c r="A52" s="38"/>
      <c r="B52" s="7"/>
      <c r="C52" s="7" t="s">
        <v>127</v>
      </c>
      <c r="D52" s="39">
        <v>2</v>
      </c>
      <c r="E52" s="49"/>
      <c r="F52" s="78">
        <v>1</v>
      </c>
      <c r="G52" s="16"/>
      <c r="H52" s="64">
        <f>I51+1</f>
        <v>45744</v>
      </c>
      <c r="I52" s="64">
        <f t="shared" si="13"/>
        <v>45744</v>
      </c>
      <c r="J52" s="8"/>
      <c r="K52" s="8" t="s">
        <v>64</v>
      </c>
      <c r="L52" s="8"/>
      <c r="M52" s="31"/>
      <c r="N52" s="9" t="str">
        <f t="shared" si="16"/>
        <v>Hoàn Thành</v>
      </c>
      <c r="O52" s="19">
        <f t="shared" si="17"/>
        <v>1</v>
      </c>
      <c r="P52" s="19"/>
      <c r="Q52" s="19">
        <v>0.15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>
        <v>1</v>
      </c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spans="1:66" ht="15" outlineLevel="1">
      <c r="A53" s="38"/>
      <c r="B53" s="7"/>
      <c r="C53" s="7" t="s">
        <v>128</v>
      </c>
      <c r="D53" s="39">
        <v>2</v>
      </c>
      <c r="E53" s="49"/>
      <c r="F53" s="78">
        <v>1</v>
      </c>
      <c r="G53" s="16"/>
      <c r="H53" s="64">
        <f>I52</f>
        <v>45744</v>
      </c>
      <c r="I53" s="64">
        <f t="shared" si="13"/>
        <v>45744</v>
      </c>
      <c r="J53" s="8"/>
      <c r="K53" s="8" t="s">
        <v>64</v>
      </c>
      <c r="L53" s="8"/>
      <c r="M53" s="31"/>
      <c r="N53" s="9" t="str">
        <f t="shared" si="16"/>
        <v>Hoàn Thành</v>
      </c>
      <c r="O53" s="19">
        <f t="shared" si="17"/>
        <v>1</v>
      </c>
      <c r="P53" s="19"/>
      <c r="Q53" s="19">
        <v>0.1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>
        <v>1</v>
      </c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spans="1:66" ht="15" outlineLevel="1">
      <c r="A54" s="38"/>
      <c r="B54" s="7"/>
      <c r="C54" s="7" t="s">
        <v>129</v>
      </c>
      <c r="D54" s="39">
        <v>2</v>
      </c>
      <c r="E54" s="49"/>
      <c r="F54" s="78">
        <v>1</v>
      </c>
      <c r="G54" s="16"/>
      <c r="H54" s="64">
        <f>I53+1</f>
        <v>45745</v>
      </c>
      <c r="I54" s="64">
        <f t="shared" si="13"/>
        <v>45745</v>
      </c>
      <c r="J54" s="8"/>
      <c r="K54" s="8" t="s">
        <v>64</v>
      </c>
      <c r="L54" s="8"/>
      <c r="M54" s="31"/>
      <c r="N54" s="9" t="str">
        <f t="shared" si="16"/>
        <v>Hoàn Thành</v>
      </c>
      <c r="O54" s="19">
        <f t="shared" si="17"/>
        <v>1</v>
      </c>
      <c r="P54" s="19"/>
      <c r="Q54" s="19">
        <v>0.1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>
        <v>1</v>
      </c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spans="1:66" ht="15" outlineLevel="1">
      <c r="A55" s="38"/>
      <c r="B55" s="7"/>
      <c r="C55" s="7" t="s">
        <v>130</v>
      </c>
      <c r="D55" s="39">
        <v>2</v>
      </c>
      <c r="E55" s="49"/>
      <c r="F55" s="78">
        <v>1</v>
      </c>
      <c r="G55" s="16"/>
      <c r="H55" s="64">
        <f>I54</f>
        <v>45745</v>
      </c>
      <c r="I55" s="64">
        <f t="shared" si="13"/>
        <v>45745</v>
      </c>
      <c r="J55" s="8"/>
      <c r="K55" s="8" t="s">
        <v>64</v>
      </c>
      <c r="L55" s="8"/>
      <c r="M55" s="31"/>
      <c r="N55" s="9" t="str">
        <f t="shared" si="16"/>
        <v>Hoàn Thành</v>
      </c>
      <c r="O55" s="19">
        <f t="shared" si="17"/>
        <v>1</v>
      </c>
      <c r="P55" s="19"/>
      <c r="Q55" s="19">
        <v>0.1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>
        <v>1</v>
      </c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spans="1:66" ht="15">
      <c r="A56" s="38"/>
      <c r="B56" s="7"/>
      <c r="C56" s="7" t="s">
        <v>33</v>
      </c>
      <c r="D56" s="39">
        <v>2</v>
      </c>
      <c r="E56" s="49" t="s">
        <v>52</v>
      </c>
      <c r="F56" s="78">
        <v>1</v>
      </c>
      <c r="G56" s="16">
        <v>1</v>
      </c>
      <c r="H56" s="64">
        <f>MIN(H57:H64)</f>
        <v>45742</v>
      </c>
      <c r="I56" s="64">
        <f>MAX(I57:I64)</f>
        <v>45745</v>
      </c>
      <c r="J56" s="8" t="s">
        <v>39</v>
      </c>
      <c r="K56" s="8" t="s">
        <v>83</v>
      </c>
      <c r="L56" s="8" t="s">
        <v>60</v>
      </c>
      <c r="M56" s="31"/>
      <c r="N56" s="9"/>
      <c r="O56" s="19">
        <f>SUMPRODUCT(O57:O64,Q57:Q64)</f>
        <v>1</v>
      </c>
      <c r="P56" s="19"/>
      <c r="Q56" s="19">
        <v>0.05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spans="1:66" ht="15" outlineLevel="1">
      <c r="A57" s="38"/>
      <c r="B57" s="7"/>
      <c r="C57" s="7" t="s">
        <v>123</v>
      </c>
      <c r="D57" s="39">
        <v>2</v>
      </c>
      <c r="E57" s="49"/>
      <c r="F57" s="78">
        <v>1</v>
      </c>
      <c r="G57" s="16"/>
      <c r="H57" s="64">
        <v>45742</v>
      </c>
      <c r="I57" s="64">
        <f t="shared" ref="I57:I64" si="18">H57+F57-1</f>
        <v>45742</v>
      </c>
      <c r="J57" s="8"/>
      <c r="K57" s="8" t="s">
        <v>83</v>
      </c>
      <c r="L57" s="8"/>
      <c r="M57" s="31"/>
      <c r="N57" s="9" t="str">
        <f t="shared" ref="N57:N64" si="19">IF(O57=100%,"Hoàn Thành", IF(O57=0,"Chưa Thực Hiện","Đang Thực Hiện"))</f>
        <v>Hoàn Thành</v>
      </c>
      <c r="O57" s="19">
        <f t="shared" ref="O57:O64" si="20">MAX(R57:AU57)</f>
        <v>1</v>
      </c>
      <c r="P57" s="19"/>
      <c r="Q57" s="19">
        <v>0.2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>
        <v>1</v>
      </c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spans="1:66" ht="15" outlineLevel="1">
      <c r="A58" s="38"/>
      <c r="B58" s="7"/>
      <c r="C58" s="7" t="s">
        <v>124</v>
      </c>
      <c r="D58" s="39">
        <v>2</v>
      </c>
      <c r="E58" s="49"/>
      <c r="F58" s="78">
        <v>1</v>
      </c>
      <c r="G58" s="16"/>
      <c r="H58" s="64">
        <f>I57</f>
        <v>45742</v>
      </c>
      <c r="I58" s="64">
        <f t="shared" si="18"/>
        <v>45742</v>
      </c>
      <c r="J58" s="8"/>
      <c r="K58" s="8" t="s">
        <v>83</v>
      </c>
      <c r="L58" s="8"/>
      <c r="M58" s="31"/>
      <c r="N58" s="9" t="str">
        <f t="shared" si="19"/>
        <v>Hoàn Thành</v>
      </c>
      <c r="O58" s="19">
        <f t="shared" si="20"/>
        <v>1</v>
      </c>
      <c r="P58" s="19"/>
      <c r="Q58" s="19">
        <v>0.15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>
        <v>1</v>
      </c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spans="1:66" ht="15" outlineLevel="1">
      <c r="A59" s="38"/>
      <c r="B59" s="7"/>
      <c r="C59" s="7" t="s">
        <v>125</v>
      </c>
      <c r="D59" s="39">
        <v>2</v>
      </c>
      <c r="E59" s="49"/>
      <c r="F59" s="78">
        <v>1</v>
      </c>
      <c r="G59" s="16"/>
      <c r="H59" s="64">
        <f>I58+1</f>
        <v>45743</v>
      </c>
      <c r="I59" s="64">
        <f t="shared" si="18"/>
        <v>45743</v>
      </c>
      <c r="J59" s="8"/>
      <c r="K59" s="8" t="s">
        <v>83</v>
      </c>
      <c r="L59" s="8"/>
      <c r="M59" s="31"/>
      <c r="N59" s="9" t="str">
        <f t="shared" si="19"/>
        <v>Hoàn Thành</v>
      </c>
      <c r="O59" s="19">
        <f t="shared" si="20"/>
        <v>1</v>
      </c>
      <c r="P59" s="19"/>
      <c r="Q59" s="19">
        <v>0.15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>
        <v>1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spans="1:66" ht="15" outlineLevel="1">
      <c r="A60" s="38"/>
      <c r="B60" s="7"/>
      <c r="C60" s="7" t="s">
        <v>126</v>
      </c>
      <c r="D60" s="39">
        <v>2</v>
      </c>
      <c r="E60" s="49"/>
      <c r="F60" s="78">
        <v>1</v>
      </c>
      <c r="G60" s="16"/>
      <c r="H60" s="64">
        <f>I59</f>
        <v>45743</v>
      </c>
      <c r="I60" s="64">
        <f t="shared" si="18"/>
        <v>45743</v>
      </c>
      <c r="J60" s="8"/>
      <c r="K60" s="8" t="s">
        <v>83</v>
      </c>
      <c r="L60" s="8"/>
      <c r="M60" s="31"/>
      <c r="N60" s="9" t="str">
        <f t="shared" si="19"/>
        <v>Hoàn Thành</v>
      </c>
      <c r="O60" s="19">
        <f t="shared" si="20"/>
        <v>1</v>
      </c>
      <c r="P60" s="19"/>
      <c r="Q60" s="19">
        <v>0.05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>
        <v>1</v>
      </c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spans="1:66" ht="15" outlineLevel="1">
      <c r="A61" s="38"/>
      <c r="B61" s="7"/>
      <c r="C61" s="7" t="s">
        <v>127</v>
      </c>
      <c r="D61" s="39">
        <v>2</v>
      </c>
      <c r="E61" s="49"/>
      <c r="F61" s="78">
        <v>1</v>
      </c>
      <c r="G61" s="16"/>
      <c r="H61" s="64">
        <f>I60+1</f>
        <v>45744</v>
      </c>
      <c r="I61" s="64">
        <f t="shared" si="18"/>
        <v>45744</v>
      </c>
      <c r="J61" s="8"/>
      <c r="K61" s="8" t="s">
        <v>83</v>
      </c>
      <c r="L61" s="8"/>
      <c r="M61" s="31"/>
      <c r="N61" s="9" t="str">
        <f t="shared" si="19"/>
        <v>Hoàn Thành</v>
      </c>
      <c r="O61" s="19">
        <f t="shared" si="20"/>
        <v>1</v>
      </c>
      <c r="P61" s="19"/>
      <c r="Q61" s="19">
        <v>0.15</v>
      </c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>
        <v>1</v>
      </c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spans="1:66" ht="15" outlineLevel="1">
      <c r="A62" s="38"/>
      <c r="B62" s="7"/>
      <c r="C62" s="7" t="s">
        <v>128</v>
      </c>
      <c r="D62" s="39">
        <v>2</v>
      </c>
      <c r="E62" s="49"/>
      <c r="F62" s="78">
        <v>1</v>
      </c>
      <c r="G62" s="16"/>
      <c r="H62" s="64">
        <f>I61</f>
        <v>45744</v>
      </c>
      <c r="I62" s="64">
        <f t="shared" si="18"/>
        <v>45744</v>
      </c>
      <c r="J62" s="8"/>
      <c r="K62" s="8" t="s">
        <v>83</v>
      </c>
      <c r="L62" s="8"/>
      <c r="M62" s="31"/>
      <c r="N62" s="9" t="str">
        <f t="shared" si="19"/>
        <v>Hoàn Thành</v>
      </c>
      <c r="O62" s="19">
        <f t="shared" si="20"/>
        <v>1</v>
      </c>
      <c r="P62" s="19"/>
      <c r="Q62" s="19">
        <v>0.1</v>
      </c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>
        <v>1</v>
      </c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spans="1:66" ht="15" outlineLevel="1">
      <c r="A63" s="38"/>
      <c r="B63" s="7"/>
      <c r="C63" s="7" t="s">
        <v>129</v>
      </c>
      <c r="D63" s="39">
        <v>2</v>
      </c>
      <c r="E63" s="49"/>
      <c r="F63" s="78">
        <v>1</v>
      </c>
      <c r="G63" s="16"/>
      <c r="H63" s="64">
        <f>I62+1</f>
        <v>45745</v>
      </c>
      <c r="I63" s="64">
        <f t="shared" si="18"/>
        <v>45745</v>
      </c>
      <c r="J63" s="8"/>
      <c r="K63" s="8" t="s">
        <v>83</v>
      </c>
      <c r="L63" s="8"/>
      <c r="M63" s="31"/>
      <c r="N63" s="9" t="str">
        <f t="shared" si="19"/>
        <v>Hoàn Thành</v>
      </c>
      <c r="O63" s="19">
        <f t="shared" si="20"/>
        <v>1</v>
      </c>
      <c r="P63" s="19"/>
      <c r="Q63" s="19">
        <v>0.1</v>
      </c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>
        <v>1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 ht="15" outlineLevel="1">
      <c r="A64" s="38"/>
      <c r="B64" s="7"/>
      <c r="C64" s="7" t="s">
        <v>130</v>
      </c>
      <c r="D64" s="39">
        <v>2</v>
      </c>
      <c r="E64" s="49"/>
      <c r="F64" s="78">
        <v>1</v>
      </c>
      <c r="G64" s="16"/>
      <c r="H64" s="64">
        <f>I63</f>
        <v>45745</v>
      </c>
      <c r="I64" s="64">
        <f t="shared" si="18"/>
        <v>45745</v>
      </c>
      <c r="J64" s="8"/>
      <c r="K64" s="8" t="s">
        <v>83</v>
      </c>
      <c r="L64" s="8"/>
      <c r="M64" s="31"/>
      <c r="N64" s="9" t="str">
        <f t="shared" si="19"/>
        <v>Hoàn Thành</v>
      </c>
      <c r="O64" s="19">
        <f t="shared" si="20"/>
        <v>1</v>
      </c>
      <c r="P64" s="19"/>
      <c r="Q64" s="19">
        <v>0.1</v>
      </c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>
        <v>1</v>
      </c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>
      <c r="A65" s="38"/>
      <c r="B65" s="7"/>
      <c r="C65" s="7" t="s">
        <v>141</v>
      </c>
      <c r="D65" s="39">
        <v>2</v>
      </c>
      <c r="E65" s="49" t="s">
        <v>52</v>
      </c>
      <c r="F65" s="78">
        <v>2</v>
      </c>
      <c r="G65" s="16">
        <v>2</v>
      </c>
      <c r="H65" s="64">
        <f>MIN(H66:H73)</f>
        <v>45742</v>
      </c>
      <c r="I65" s="64">
        <f>MAX(I66:I73)</f>
        <v>45745</v>
      </c>
      <c r="J65" s="8" t="s">
        <v>39</v>
      </c>
      <c r="K65" s="8" t="s">
        <v>103</v>
      </c>
      <c r="L65" s="8" t="s">
        <v>60</v>
      </c>
      <c r="M65" s="31"/>
      <c r="N65" s="9"/>
      <c r="O65" s="19">
        <f>SUMPRODUCT(O66:O73,Q66:Q73)</f>
        <v>1</v>
      </c>
      <c r="P65" s="19"/>
      <c r="Q65" s="19">
        <v>0.25</v>
      </c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 ht="15" outlineLevel="1">
      <c r="A66" s="38"/>
      <c r="B66" s="7"/>
      <c r="C66" s="7" t="s">
        <v>123</v>
      </c>
      <c r="D66" s="39">
        <v>2</v>
      </c>
      <c r="E66" s="49"/>
      <c r="F66" s="78">
        <v>2</v>
      </c>
      <c r="G66" s="16"/>
      <c r="H66" s="64">
        <v>45742</v>
      </c>
      <c r="I66" s="64">
        <f t="shared" si="13"/>
        <v>45743</v>
      </c>
      <c r="J66" s="8"/>
      <c r="K66" s="8" t="s">
        <v>59</v>
      </c>
      <c r="L66" s="8"/>
      <c r="M66" s="31"/>
      <c r="N66" s="9" t="str">
        <f t="shared" ref="N66:N93" si="21">IF(O66=100%,"Hoàn Thành", IF(O66=0,"Chưa Thực Hiện","Đang Thực Hiện"))</f>
        <v>Hoàn Thành</v>
      </c>
      <c r="O66" s="19">
        <f t="shared" ref="O66:O73" si="22">MAX(R66:AU66)</f>
        <v>1</v>
      </c>
      <c r="P66" s="19"/>
      <c r="Q66" s="19">
        <v>0.2</v>
      </c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>
        <v>0.8</v>
      </c>
      <c r="AP66" s="20">
        <v>1</v>
      </c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 ht="15" outlineLevel="1">
      <c r="A67" s="38"/>
      <c r="B67" s="7"/>
      <c r="C67" s="7" t="s">
        <v>124</v>
      </c>
      <c r="D67" s="39">
        <v>2</v>
      </c>
      <c r="E67" s="49"/>
      <c r="F67" s="78">
        <v>1</v>
      </c>
      <c r="G67" s="16"/>
      <c r="H67" s="64">
        <f>I66</f>
        <v>45743</v>
      </c>
      <c r="I67" s="64">
        <f t="shared" si="13"/>
        <v>45743</v>
      </c>
      <c r="J67" s="8"/>
      <c r="K67" s="8" t="s">
        <v>59</v>
      </c>
      <c r="L67" s="8"/>
      <c r="M67" s="31"/>
      <c r="N67" s="9" t="str">
        <f t="shared" si="21"/>
        <v>Hoàn Thành</v>
      </c>
      <c r="O67" s="19">
        <f t="shared" si="22"/>
        <v>1</v>
      </c>
      <c r="P67" s="19"/>
      <c r="Q67" s="19">
        <v>0.15</v>
      </c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>
        <v>1</v>
      </c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 ht="15" outlineLevel="1">
      <c r="A68" s="38"/>
      <c r="B68" s="7"/>
      <c r="C68" s="7" t="s">
        <v>125</v>
      </c>
      <c r="D68" s="39">
        <v>2</v>
      </c>
      <c r="E68" s="49"/>
      <c r="F68" s="78">
        <v>1</v>
      </c>
      <c r="G68" s="16"/>
      <c r="H68" s="64">
        <f>I67+1</f>
        <v>45744</v>
      </c>
      <c r="I68" s="64">
        <f t="shared" si="13"/>
        <v>45744</v>
      </c>
      <c r="J68" s="8"/>
      <c r="K68" s="8" t="s">
        <v>59</v>
      </c>
      <c r="L68" s="8"/>
      <c r="M68" s="31"/>
      <c r="N68" s="9" t="str">
        <f t="shared" si="21"/>
        <v>Hoàn Thành</v>
      </c>
      <c r="O68" s="19">
        <f t="shared" si="22"/>
        <v>1</v>
      </c>
      <c r="P68" s="19"/>
      <c r="Q68" s="19">
        <v>0.15</v>
      </c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>
        <v>1</v>
      </c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 ht="15" outlineLevel="1">
      <c r="A69" s="38"/>
      <c r="B69" s="7"/>
      <c r="C69" s="7" t="s">
        <v>126</v>
      </c>
      <c r="D69" s="39">
        <v>2</v>
      </c>
      <c r="E69" s="49"/>
      <c r="F69" s="78">
        <v>2</v>
      </c>
      <c r="G69" s="16"/>
      <c r="H69" s="64">
        <f>I68</f>
        <v>45744</v>
      </c>
      <c r="I69" s="64">
        <f t="shared" si="13"/>
        <v>45745</v>
      </c>
      <c r="J69" s="8"/>
      <c r="K69" s="8" t="s">
        <v>59</v>
      </c>
      <c r="L69" s="8"/>
      <c r="M69" s="31"/>
      <c r="N69" s="9" t="str">
        <f t="shared" si="21"/>
        <v>Hoàn Thành</v>
      </c>
      <c r="O69" s="19">
        <f t="shared" si="22"/>
        <v>1</v>
      </c>
      <c r="P69" s="19"/>
      <c r="Q69" s="19">
        <v>0.05</v>
      </c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>
        <v>1</v>
      </c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 ht="15" outlineLevel="1">
      <c r="A70" s="38"/>
      <c r="B70" s="7"/>
      <c r="C70" s="7" t="s">
        <v>127</v>
      </c>
      <c r="D70" s="39">
        <v>2</v>
      </c>
      <c r="E70" s="49"/>
      <c r="F70" s="78">
        <v>2</v>
      </c>
      <c r="G70" s="16"/>
      <c r="H70" s="64">
        <f>H66</f>
        <v>45742</v>
      </c>
      <c r="I70" s="64">
        <f t="shared" si="13"/>
        <v>45743</v>
      </c>
      <c r="J70" s="8"/>
      <c r="K70" s="8" t="s">
        <v>69</v>
      </c>
      <c r="L70" s="8"/>
      <c r="M70" s="31"/>
      <c r="N70" s="9" t="str">
        <f t="shared" si="21"/>
        <v>Hoàn Thành</v>
      </c>
      <c r="O70" s="19">
        <f t="shared" si="22"/>
        <v>1</v>
      </c>
      <c r="P70" s="19"/>
      <c r="Q70" s="19">
        <v>0.15</v>
      </c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>
        <v>0.4</v>
      </c>
      <c r="AP70" s="20">
        <v>1</v>
      </c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 ht="15" outlineLevel="1">
      <c r="A71" s="38"/>
      <c r="B71" s="7"/>
      <c r="C71" s="7" t="s">
        <v>128</v>
      </c>
      <c r="D71" s="39">
        <v>2</v>
      </c>
      <c r="E71" s="49"/>
      <c r="F71" s="78">
        <v>1</v>
      </c>
      <c r="G71" s="16"/>
      <c r="H71" s="64">
        <f t="shared" ref="H71:H73" si="23">H67</f>
        <v>45743</v>
      </c>
      <c r="I71" s="64">
        <f t="shared" si="13"/>
        <v>45743</v>
      </c>
      <c r="J71" s="8"/>
      <c r="K71" s="8" t="s">
        <v>69</v>
      </c>
      <c r="L71" s="8"/>
      <c r="M71" s="31"/>
      <c r="N71" s="9" t="str">
        <f t="shared" si="21"/>
        <v>Hoàn Thành</v>
      </c>
      <c r="O71" s="19">
        <f t="shared" si="22"/>
        <v>1</v>
      </c>
      <c r="P71" s="19"/>
      <c r="Q71" s="19">
        <v>0.1</v>
      </c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>
        <v>1</v>
      </c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 ht="15" outlineLevel="1">
      <c r="A72" s="38"/>
      <c r="B72" s="7"/>
      <c r="C72" s="7" t="s">
        <v>129</v>
      </c>
      <c r="D72" s="39">
        <v>2</v>
      </c>
      <c r="E72" s="49"/>
      <c r="F72" s="78">
        <v>1</v>
      </c>
      <c r="G72" s="16"/>
      <c r="H72" s="64">
        <f t="shared" si="23"/>
        <v>45744</v>
      </c>
      <c r="I72" s="64">
        <f t="shared" si="13"/>
        <v>45744</v>
      </c>
      <c r="J72" s="8"/>
      <c r="K72" s="8" t="s">
        <v>69</v>
      </c>
      <c r="L72" s="8"/>
      <c r="M72" s="31"/>
      <c r="N72" s="9" t="str">
        <f t="shared" si="21"/>
        <v>Hoàn Thành</v>
      </c>
      <c r="O72" s="19">
        <f t="shared" si="22"/>
        <v>1</v>
      </c>
      <c r="P72" s="19"/>
      <c r="Q72" s="19">
        <v>0.1</v>
      </c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>
        <v>1</v>
      </c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 ht="15" outlineLevel="1">
      <c r="A73" s="38"/>
      <c r="B73" s="7"/>
      <c r="C73" s="7" t="s">
        <v>130</v>
      </c>
      <c r="D73" s="39">
        <v>2</v>
      </c>
      <c r="E73" s="49"/>
      <c r="F73" s="78">
        <v>2</v>
      </c>
      <c r="G73" s="16"/>
      <c r="H73" s="64">
        <f t="shared" si="23"/>
        <v>45744</v>
      </c>
      <c r="I73" s="64">
        <f t="shared" si="13"/>
        <v>45745</v>
      </c>
      <c r="J73" s="8"/>
      <c r="K73" s="8" t="s">
        <v>69</v>
      </c>
      <c r="L73" s="8"/>
      <c r="M73" s="31"/>
      <c r="N73" s="9" t="str">
        <f t="shared" si="21"/>
        <v>Hoàn Thành</v>
      </c>
      <c r="O73" s="19">
        <f t="shared" si="22"/>
        <v>1</v>
      </c>
      <c r="P73" s="19"/>
      <c r="Q73" s="19">
        <v>0.1</v>
      </c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>
        <v>0.6</v>
      </c>
      <c r="AR73" s="20">
        <v>1</v>
      </c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 ht="15">
      <c r="A74" s="38"/>
      <c r="B74" s="7"/>
      <c r="C74" s="7" t="s">
        <v>108</v>
      </c>
      <c r="D74" s="39">
        <v>2</v>
      </c>
      <c r="E74" s="49" t="s">
        <v>52</v>
      </c>
      <c r="F74" s="78"/>
      <c r="G74" s="16"/>
      <c r="H74" s="64">
        <f>MIN(H75:H82)</f>
        <v>45746</v>
      </c>
      <c r="I74" s="64">
        <f>MAX(I75:I82)</f>
        <v>45746</v>
      </c>
      <c r="J74" s="8" t="s">
        <v>39</v>
      </c>
      <c r="K74" s="8" t="s">
        <v>106</v>
      </c>
      <c r="L74" s="8" t="s">
        <v>60</v>
      </c>
      <c r="M74" s="31"/>
      <c r="N74" s="9"/>
      <c r="O74" s="19">
        <f>SUMPRODUCT(O75:O82,Q75:Q82)</f>
        <v>1</v>
      </c>
      <c r="P74" s="19"/>
      <c r="Q74" s="19">
        <v>0.05</v>
      </c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 ht="15" outlineLevel="1">
      <c r="A75" s="38"/>
      <c r="B75" s="7"/>
      <c r="C75" s="7" t="s">
        <v>123</v>
      </c>
      <c r="D75" s="39">
        <v>2</v>
      </c>
      <c r="E75" s="49"/>
      <c r="F75" s="78">
        <v>1</v>
      </c>
      <c r="G75" s="16"/>
      <c r="H75" s="64">
        <f>I55+1</f>
        <v>45746</v>
      </c>
      <c r="I75" s="64">
        <f t="shared" si="13"/>
        <v>45746</v>
      </c>
      <c r="J75" s="8"/>
      <c r="K75" s="8" t="s">
        <v>64</v>
      </c>
      <c r="L75" s="8"/>
      <c r="M75" s="31"/>
      <c r="N75" s="9" t="str">
        <f t="shared" si="21"/>
        <v>Hoàn Thành</v>
      </c>
      <c r="O75" s="19">
        <f t="shared" ref="O75:O82" si="24">MAX(R75:AU75)</f>
        <v>1</v>
      </c>
      <c r="P75" s="19"/>
      <c r="Q75" s="19">
        <v>0.2</v>
      </c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>
        <v>1</v>
      </c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 ht="15" outlineLevel="1">
      <c r="A76" s="38"/>
      <c r="B76" s="7"/>
      <c r="C76" s="7" t="s">
        <v>124</v>
      </c>
      <c r="D76" s="39">
        <v>2</v>
      </c>
      <c r="E76" s="49"/>
      <c r="F76" s="78">
        <v>1</v>
      </c>
      <c r="G76" s="16"/>
      <c r="H76" s="64">
        <f>I75</f>
        <v>45746</v>
      </c>
      <c r="I76" s="64">
        <f t="shared" si="13"/>
        <v>45746</v>
      </c>
      <c r="J76" s="8"/>
      <c r="K76" s="8" t="s">
        <v>64</v>
      </c>
      <c r="L76" s="8"/>
      <c r="M76" s="31"/>
      <c r="N76" s="9" t="str">
        <f t="shared" si="21"/>
        <v>Hoàn Thành</v>
      </c>
      <c r="O76" s="19">
        <f t="shared" si="24"/>
        <v>1</v>
      </c>
      <c r="P76" s="19"/>
      <c r="Q76" s="19">
        <v>0.15</v>
      </c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>
        <v>1</v>
      </c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 ht="15" outlineLevel="1">
      <c r="A77" s="38"/>
      <c r="B77" s="7"/>
      <c r="C77" s="7" t="s">
        <v>125</v>
      </c>
      <c r="D77" s="39">
        <v>2</v>
      </c>
      <c r="E77" s="49"/>
      <c r="F77" s="78">
        <v>1</v>
      </c>
      <c r="G77" s="16"/>
      <c r="H77" s="64">
        <f>I76</f>
        <v>45746</v>
      </c>
      <c r="I77" s="64">
        <f t="shared" si="13"/>
        <v>45746</v>
      </c>
      <c r="J77" s="8"/>
      <c r="K77" s="8" t="s">
        <v>64</v>
      </c>
      <c r="L77" s="8"/>
      <c r="M77" s="31"/>
      <c r="N77" s="9" t="str">
        <f t="shared" si="21"/>
        <v>Hoàn Thành</v>
      </c>
      <c r="O77" s="19">
        <f t="shared" si="24"/>
        <v>1</v>
      </c>
      <c r="P77" s="19"/>
      <c r="Q77" s="19">
        <v>0.15</v>
      </c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>
        <v>1</v>
      </c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 ht="15" outlineLevel="1">
      <c r="A78" s="38"/>
      <c r="B78" s="7"/>
      <c r="C78" s="7" t="s">
        <v>126</v>
      </c>
      <c r="D78" s="39">
        <v>2</v>
      </c>
      <c r="E78" s="49"/>
      <c r="F78" s="78">
        <v>1</v>
      </c>
      <c r="G78" s="16"/>
      <c r="H78" s="64">
        <f>I77</f>
        <v>45746</v>
      </c>
      <c r="I78" s="64">
        <f t="shared" si="13"/>
        <v>45746</v>
      </c>
      <c r="J78" s="8"/>
      <c r="K78" s="8" t="s">
        <v>64</v>
      </c>
      <c r="L78" s="8"/>
      <c r="M78" s="31"/>
      <c r="N78" s="9" t="str">
        <f t="shared" si="21"/>
        <v>Hoàn Thành</v>
      </c>
      <c r="O78" s="19">
        <f t="shared" si="24"/>
        <v>1</v>
      </c>
      <c r="P78" s="19"/>
      <c r="Q78" s="19">
        <v>0.05</v>
      </c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>
        <v>1</v>
      </c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 ht="15" outlineLevel="1">
      <c r="A79" s="38"/>
      <c r="B79" s="7"/>
      <c r="C79" s="7" t="s">
        <v>127</v>
      </c>
      <c r="D79" s="39">
        <v>2</v>
      </c>
      <c r="E79" s="49"/>
      <c r="F79" s="78">
        <v>1</v>
      </c>
      <c r="G79" s="16"/>
      <c r="H79" s="64">
        <f>I64+1</f>
        <v>45746</v>
      </c>
      <c r="I79" s="64">
        <f t="shared" si="13"/>
        <v>45746</v>
      </c>
      <c r="J79" s="8"/>
      <c r="K79" s="8" t="s">
        <v>83</v>
      </c>
      <c r="L79" s="8"/>
      <c r="M79" s="31"/>
      <c r="N79" s="9" t="str">
        <f t="shared" si="21"/>
        <v>Hoàn Thành</v>
      </c>
      <c r="O79" s="19">
        <f t="shared" si="24"/>
        <v>1</v>
      </c>
      <c r="P79" s="19"/>
      <c r="Q79" s="19">
        <v>0.15</v>
      </c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>
        <v>1</v>
      </c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 ht="15" outlineLevel="1">
      <c r="A80" s="38"/>
      <c r="B80" s="7"/>
      <c r="C80" s="7" t="s">
        <v>128</v>
      </c>
      <c r="D80" s="39">
        <v>2</v>
      </c>
      <c r="E80" s="49"/>
      <c r="F80" s="78">
        <v>1</v>
      </c>
      <c r="G80" s="16"/>
      <c r="H80" s="64">
        <f>I79</f>
        <v>45746</v>
      </c>
      <c r="I80" s="64">
        <f t="shared" si="13"/>
        <v>45746</v>
      </c>
      <c r="J80" s="8"/>
      <c r="K80" s="8" t="s">
        <v>83</v>
      </c>
      <c r="L80" s="8"/>
      <c r="M80" s="31"/>
      <c r="N80" s="9" t="str">
        <f t="shared" si="21"/>
        <v>Hoàn Thành</v>
      </c>
      <c r="O80" s="19">
        <f t="shared" si="24"/>
        <v>1</v>
      </c>
      <c r="P80" s="19"/>
      <c r="Q80" s="19">
        <v>0.1</v>
      </c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>
        <v>1</v>
      </c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 ht="15" outlineLevel="1">
      <c r="A81" s="38"/>
      <c r="B81" s="7"/>
      <c r="C81" s="7" t="s">
        <v>129</v>
      </c>
      <c r="D81" s="39">
        <v>2</v>
      </c>
      <c r="E81" s="49"/>
      <c r="F81" s="78">
        <v>1</v>
      </c>
      <c r="G81" s="16"/>
      <c r="H81" s="64">
        <f>I80</f>
        <v>45746</v>
      </c>
      <c r="I81" s="64">
        <f t="shared" si="13"/>
        <v>45746</v>
      </c>
      <c r="J81" s="8"/>
      <c r="K81" s="8" t="s">
        <v>83</v>
      </c>
      <c r="L81" s="8"/>
      <c r="M81" s="31"/>
      <c r="N81" s="9" t="str">
        <f t="shared" si="21"/>
        <v>Hoàn Thành</v>
      </c>
      <c r="O81" s="19">
        <f t="shared" si="24"/>
        <v>1</v>
      </c>
      <c r="P81" s="19"/>
      <c r="Q81" s="19">
        <v>0.1</v>
      </c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>
        <v>1</v>
      </c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 ht="15" outlineLevel="1">
      <c r="A82" s="38"/>
      <c r="B82" s="7"/>
      <c r="C82" s="7" t="s">
        <v>130</v>
      </c>
      <c r="D82" s="39">
        <v>2</v>
      </c>
      <c r="E82" s="49"/>
      <c r="F82" s="78">
        <v>1</v>
      </c>
      <c r="G82" s="16"/>
      <c r="H82" s="64">
        <f>I81</f>
        <v>45746</v>
      </c>
      <c r="I82" s="64">
        <f t="shared" si="13"/>
        <v>45746</v>
      </c>
      <c r="J82" s="8"/>
      <c r="K82" s="8" t="s">
        <v>83</v>
      </c>
      <c r="L82" s="8"/>
      <c r="M82" s="31"/>
      <c r="N82" s="9" t="str">
        <f t="shared" si="21"/>
        <v>Hoàn Thành</v>
      </c>
      <c r="O82" s="19">
        <f t="shared" si="24"/>
        <v>1</v>
      </c>
      <c r="P82" s="19"/>
      <c r="Q82" s="19">
        <v>0.1</v>
      </c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>
        <v>1</v>
      </c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 ht="15">
      <c r="A83" s="38"/>
      <c r="B83" s="7"/>
      <c r="C83" s="7" t="s">
        <v>107</v>
      </c>
      <c r="D83" s="39">
        <v>2</v>
      </c>
      <c r="E83" s="49" t="s">
        <v>52</v>
      </c>
      <c r="F83" s="78">
        <v>1</v>
      </c>
      <c r="G83" s="16">
        <v>3</v>
      </c>
      <c r="H83" s="64">
        <f>MIN(H84:H91)</f>
        <v>45744</v>
      </c>
      <c r="I83" s="64">
        <f>MAX(I84:I91)</f>
        <v>45745</v>
      </c>
      <c r="J83" s="8" t="s">
        <v>39</v>
      </c>
      <c r="K83" s="8" t="s">
        <v>64</v>
      </c>
      <c r="L83" s="8" t="s">
        <v>60</v>
      </c>
      <c r="M83" s="31"/>
      <c r="N83" s="9"/>
      <c r="O83" s="19">
        <f>SUMPRODUCT(O84:O91,Q84:Q91)</f>
        <v>1</v>
      </c>
      <c r="P83" s="19"/>
      <c r="Q83" s="19">
        <v>0.1</v>
      </c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 ht="15" outlineLevel="1">
      <c r="A84" s="38"/>
      <c r="B84" s="7"/>
      <c r="C84" s="7" t="s">
        <v>123</v>
      </c>
      <c r="D84" s="39">
        <v>2</v>
      </c>
      <c r="E84" s="49"/>
      <c r="F84" s="78">
        <v>1</v>
      </c>
      <c r="G84" s="16"/>
      <c r="H84" s="64">
        <v>45744</v>
      </c>
      <c r="I84" s="64">
        <f t="shared" si="13"/>
        <v>45744</v>
      </c>
      <c r="J84" s="8"/>
      <c r="K84" s="8" t="s">
        <v>142</v>
      </c>
      <c r="L84" s="8"/>
      <c r="M84" s="31"/>
      <c r="N84" s="9" t="str">
        <f t="shared" si="21"/>
        <v>Hoàn Thành</v>
      </c>
      <c r="O84" s="19">
        <f t="shared" ref="O84:O91" si="25">MAX(R84:AU84)</f>
        <v>1</v>
      </c>
      <c r="P84" s="19"/>
      <c r="Q84" s="19">
        <v>0.2</v>
      </c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>
        <v>1</v>
      </c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 ht="15" outlineLevel="1">
      <c r="A85" s="38"/>
      <c r="B85" s="7"/>
      <c r="C85" s="7" t="s">
        <v>124</v>
      </c>
      <c r="D85" s="39">
        <v>2</v>
      </c>
      <c r="E85" s="49"/>
      <c r="F85" s="78">
        <v>1</v>
      </c>
      <c r="G85" s="16"/>
      <c r="H85" s="64">
        <f>I84</f>
        <v>45744</v>
      </c>
      <c r="I85" s="64">
        <f t="shared" si="13"/>
        <v>45744</v>
      </c>
      <c r="J85" s="8"/>
      <c r="K85" s="8" t="s">
        <v>142</v>
      </c>
      <c r="L85" s="8"/>
      <c r="M85" s="31"/>
      <c r="N85" s="9" t="str">
        <f t="shared" si="21"/>
        <v>Hoàn Thành</v>
      </c>
      <c r="O85" s="19">
        <f t="shared" si="25"/>
        <v>1</v>
      </c>
      <c r="P85" s="19"/>
      <c r="Q85" s="19">
        <v>0.15</v>
      </c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>
        <v>1</v>
      </c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 ht="15" outlineLevel="1">
      <c r="A86" s="38"/>
      <c r="B86" s="7"/>
      <c r="C86" s="7" t="s">
        <v>125</v>
      </c>
      <c r="D86" s="39">
        <v>2</v>
      </c>
      <c r="E86" s="49"/>
      <c r="F86" s="78">
        <v>1</v>
      </c>
      <c r="G86" s="16"/>
      <c r="H86" s="64">
        <f>I85+1</f>
        <v>45745</v>
      </c>
      <c r="I86" s="64">
        <f t="shared" si="13"/>
        <v>45745</v>
      </c>
      <c r="J86" s="8"/>
      <c r="K86" s="8" t="s">
        <v>142</v>
      </c>
      <c r="L86" s="8"/>
      <c r="M86" s="31"/>
      <c r="N86" s="9" t="str">
        <f t="shared" si="21"/>
        <v>Hoàn Thành</v>
      </c>
      <c r="O86" s="19">
        <f t="shared" si="25"/>
        <v>1</v>
      </c>
      <c r="P86" s="19"/>
      <c r="Q86" s="19">
        <v>0.15</v>
      </c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>
        <v>1</v>
      </c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 ht="15" outlineLevel="1">
      <c r="A87" s="38"/>
      <c r="B87" s="7"/>
      <c r="C87" s="7" t="s">
        <v>126</v>
      </c>
      <c r="D87" s="39">
        <v>2</v>
      </c>
      <c r="E87" s="49"/>
      <c r="F87" s="78">
        <v>1</v>
      </c>
      <c r="G87" s="16"/>
      <c r="H87" s="64">
        <f>I86</f>
        <v>45745</v>
      </c>
      <c r="I87" s="64">
        <f t="shared" si="13"/>
        <v>45745</v>
      </c>
      <c r="J87" s="8"/>
      <c r="K87" s="8" t="s">
        <v>142</v>
      </c>
      <c r="L87" s="8"/>
      <c r="M87" s="31"/>
      <c r="N87" s="9" t="str">
        <f t="shared" si="21"/>
        <v>Hoàn Thành</v>
      </c>
      <c r="O87" s="19">
        <f t="shared" si="25"/>
        <v>1</v>
      </c>
      <c r="P87" s="19"/>
      <c r="Q87" s="19">
        <v>0.05</v>
      </c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>
        <v>1</v>
      </c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 ht="15" outlineLevel="1">
      <c r="A88" s="38"/>
      <c r="B88" s="7"/>
      <c r="C88" s="7" t="s">
        <v>127</v>
      </c>
      <c r="D88" s="39">
        <v>2</v>
      </c>
      <c r="E88" s="49"/>
      <c r="F88" s="78">
        <v>1</v>
      </c>
      <c r="G88" s="16"/>
      <c r="H88" s="64">
        <f>H84</f>
        <v>45744</v>
      </c>
      <c r="I88" s="64">
        <f t="shared" si="13"/>
        <v>45744</v>
      </c>
      <c r="J88" s="8"/>
      <c r="K88" s="8" t="s">
        <v>57</v>
      </c>
      <c r="L88" s="8"/>
      <c r="M88" s="31"/>
      <c r="N88" s="9" t="str">
        <f t="shared" si="21"/>
        <v>Hoàn Thành</v>
      </c>
      <c r="O88" s="19">
        <f t="shared" si="25"/>
        <v>1</v>
      </c>
      <c r="P88" s="19"/>
      <c r="Q88" s="19">
        <v>0.15</v>
      </c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>
        <v>1</v>
      </c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 ht="15" outlineLevel="1">
      <c r="A89" s="38"/>
      <c r="B89" s="7"/>
      <c r="C89" s="7" t="s">
        <v>128</v>
      </c>
      <c r="D89" s="39">
        <v>2</v>
      </c>
      <c r="E89" s="49"/>
      <c r="F89" s="78">
        <v>1</v>
      </c>
      <c r="G89" s="16"/>
      <c r="H89" s="64">
        <f t="shared" ref="H89:H91" si="26">H85</f>
        <v>45744</v>
      </c>
      <c r="I89" s="64">
        <f t="shared" si="13"/>
        <v>45744</v>
      </c>
      <c r="J89" s="8"/>
      <c r="K89" s="8" t="s">
        <v>57</v>
      </c>
      <c r="L89" s="8"/>
      <c r="M89" s="31"/>
      <c r="N89" s="9" t="str">
        <f t="shared" si="21"/>
        <v>Hoàn Thành</v>
      </c>
      <c r="O89" s="19">
        <f t="shared" si="25"/>
        <v>1</v>
      </c>
      <c r="P89" s="19"/>
      <c r="Q89" s="19">
        <v>0.1</v>
      </c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>
        <v>1</v>
      </c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 ht="15" outlineLevel="1">
      <c r="A90" s="38"/>
      <c r="B90" s="7"/>
      <c r="C90" s="7" t="s">
        <v>129</v>
      </c>
      <c r="D90" s="39">
        <v>2</v>
      </c>
      <c r="E90" s="49"/>
      <c r="F90" s="78">
        <v>1</v>
      </c>
      <c r="G90" s="16"/>
      <c r="H90" s="64">
        <f t="shared" si="26"/>
        <v>45745</v>
      </c>
      <c r="I90" s="64">
        <f t="shared" si="13"/>
        <v>45745</v>
      </c>
      <c r="J90" s="8"/>
      <c r="K90" s="8" t="s">
        <v>57</v>
      </c>
      <c r="L90" s="8"/>
      <c r="M90" s="31"/>
      <c r="N90" s="9" t="str">
        <f t="shared" si="21"/>
        <v>Hoàn Thành</v>
      </c>
      <c r="O90" s="19">
        <f t="shared" si="25"/>
        <v>1</v>
      </c>
      <c r="P90" s="19"/>
      <c r="Q90" s="19">
        <v>0.1</v>
      </c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>
        <v>1</v>
      </c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 ht="15" outlineLevel="1">
      <c r="A91" s="38"/>
      <c r="B91" s="7"/>
      <c r="C91" s="7" t="s">
        <v>130</v>
      </c>
      <c r="D91" s="39">
        <v>2</v>
      </c>
      <c r="E91" s="49"/>
      <c r="F91" s="78">
        <v>1</v>
      </c>
      <c r="G91" s="16"/>
      <c r="H91" s="64">
        <f t="shared" si="26"/>
        <v>45745</v>
      </c>
      <c r="I91" s="64">
        <f t="shared" si="13"/>
        <v>45745</v>
      </c>
      <c r="J91" s="8"/>
      <c r="K91" s="8" t="s">
        <v>57</v>
      </c>
      <c r="L91" s="8"/>
      <c r="M91" s="31"/>
      <c r="N91" s="9" t="str">
        <f t="shared" si="21"/>
        <v>Hoàn Thành</v>
      </c>
      <c r="O91" s="19">
        <f t="shared" si="25"/>
        <v>1</v>
      </c>
      <c r="P91" s="19"/>
      <c r="Q91" s="19">
        <v>0.1</v>
      </c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>
        <v>1</v>
      </c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 ht="15">
      <c r="A92" s="38"/>
      <c r="B92" s="7"/>
      <c r="C92" s="7" t="s">
        <v>71</v>
      </c>
      <c r="D92" s="39">
        <v>2</v>
      </c>
      <c r="E92" s="49" t="s">
        <v>52</v>
      </c>
      <c r="F92" s="78">
        <v>3</v>
      </c>
      <c r="G92" s="16">
        <v>2</v>
      </c>
      <c r="H92" s="64">
        <f>H93</f>
        <v>45742</v>
      </c>
      <c r="I92" s="64">
        <f t="shared" si="13"/>
        <v>45744</v>
      </c>
      <c r="J92" s="8" t="s">
        <v>39</v>
      </c>
      <c r="K92" s="31"/>
      <c r="L92" s="8" t="s">
        <v>60</v>
      </c>
      <c r="M92" s="31" t="s">
        <v>85</v>
      </c>
      <c r="N92" s="9" t="str">
        <f t="shared" si="21"/>
        <v>Hoàn Thành</v>
      </c>
      <c r="O92" s="19">
        <f>MAX(R92:AU92)</f>
        <v>1</v>
      </c>
      <c r="P92" s="19"/>
      <c r="Q92" s="19">
        <v>0.05</v>
      </c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>
        <v>0.4</v>
      </c>
      <c r="AP92" s="20">
        <v>0.8</v>
      </c>
      <c r="AQ92" s="20">
        <v>1</v>
      </c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 ht="15.6" customHeight="1">
      <c r="A93" s="38"/>
      <c r="B93" s="7"/>
      <c r="C93" s="7" t="s">
        <v>34</v>
      </c>
      <c r="D93" s="39">
        <v>2</v>
      </c>
      <c r="E93" s="49" t="s">
        <v>52</v>
      </c>
      <c r="F93" s="78">
        <v>3</v>
      </c>
      <c r="G93" s="16">
        <v>1</v>
      </c>
      <c r="H93" s="64">
        <v>45742</v>
      </c>
      <c r="I93" s="64">
        <f>H93+F93-1</f>
        <v>45744</v>
      </c>
      <c r="J93" s="8" t="s">
        <v>39</v>
      </c>
      <c r="K93" s="8"/>
      <c r="L93" s="8" t="s">
        <v>60</v>
      </c>
      <c r="M93" s="31" t="s">
        <v>85</v>
      </c>
      <c r="N93" s="9" t="str">
        <f t="shared" si="21"/>
        <v>Hoàn Thành</v>
      </c>
      <c r="O93" s="19">
        <f>MAX(R93:AU93)</f>
        <v>1</v>
      </c>
      <c r="P93" s="19"/>
      <c r="Q93" s="19">
        <v>0.05</v>
      </c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>
        <v>0.2</v>
      </c>
      <c r="AP93" s="20">
        <v>0.6</v>
      </c>
      <c r="AQ93" s="20">
        <v>1</v>
      </c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 ht="15">
      <c r="A94" s="38"/>
      <c r="B94" s="7"/>
      <c r="C94" s="7" t="s">
        <v>140</v>
      </c>
      <c r="D94" s="39">
        <v>2</v>
      </c>
      <c r="E94" s="49" t="s">
        <v>52</v>
      </c>
      <c r="F94" s="78"/>
      <c r="G94" s="16"/>
      <c r="H94" s="64">
        <f>MIN(H95:H98)</f>
        <v>45742</v>
      </c>
      <c r="I94" s="64">
        <f>MAX(I95:I98)</f>
        <v>45742</v>
      </c>
      <c r="J94" s="8" t="s">
        <v>39</v>
      </c>
      <c r="K94" s="31" t="s">
        <v>120</v>
      </c>
      <c r="L94" s="8" t="s">
        <v>56</v>
      </c>
      <c r="M94" s="31"/>
      <c r="N94" s="9"/>
      <c r="O94" s="19">
        <f>SUM(O95:O98)/4</f>
        <v>1</v>
      </c>
      <c r="P94" s="19"/>
      <c r="Q94" s="19">
        <v>0.1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 ht="15" outlineLevel="1">
      <c r="A95" s="38"/>
      <c r="B95" s="7"/>
      <c r="C95" s="7" t="s">
        <v>114</v>
      </c>
      <c r="D95" s="39">
        <v>2</v>
      </c>
      <c r="E95" s="49"/>
      <c r="F95" s="78">
        <v>1</v>
      </c>
      <c r="G95" s="16"/>
      <c r="H95" s="64">
        <v>45742</v>
      </c>
      <c r="I95" s="64">
        <f t="shared" si="13"/>
        <v>45742</v>
      </c>
      <c r="J95" s="8"/>
      <c r="K95" s="31" t="s">
        <v>55</v>
      </c>
      <c r="L95" s="8"/>
      <c r="M95" s="31"/>
      <c r="N95" s="9" t="str">
        <f t="shared" ref="N95:N98" si="27">IF(O95=100%,"Hoàn Thành", IF(O95=0,"Chưa Thực Hiện","Đang Thực Hiện"))</f>
        <v>Hoàn Thành</v>
      </c>
      <c r="O95" s="19">
        <f t="shared" ref="O95:O98" si="28">MAX(R95:AU95)</f>
        <v>1</v>
      </c>
      <c r="P95" s="19"/>
      <c r="Q95" s="19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>
        <v>1</v>
      </c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 ht="15" outlineLevel="1">
      <c r="A96" s="38"/>
      <c r="B96" s="7"/>
      <c r="C96" s="7" t="s">
        <v>115</v>
      </c>
      <c r="D96" s="39">
        <v>2</v>
      </c>
      <c r="E96" s="49"/>
      <c r="F96" s="78">
        <v>1</v>
      </c>
      <c r="G96" s="16"/>
      <c r="H96" s="64">
        <f>H95</f>
        <v>45742</v>
      </c>
      <c r="I96" s="64">
        <f t="shared" si="13"/>
        <v>45742</v>
      </c>
      <c r="J96" s="8"/>
      <c r="K96" s="31" t="s">
        <v>65</v>
      </c>
      <c r="L96" s="8"/>
      <c r="M96" s="31"/>
      <c r="N96" s="9" t="str">
        <f t="shared" si="27"/>
        <v>Hoàn Thành</v>
      </c>
      <c r="O96" s="19">
        <f t="shared" si="28"/>
        <v>1</v>
      </c>
      <c r="P96" s="19"/>
      <c r="Q96" s="19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>
        <v>1</v>
      </c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 ht="15" outlineLevel="1">
      <c r="A97" s="38"/>
      <c r="B97" s="7"/>
      <c r="C97" s="7" t="s">
        <v>131</v>
      </c>
      <c r="D97" s="39">
        <v>2</v>
      </c>
      <c r="E97" s="49"/>
      <c r="F97" s="78">
        <v>1</v>
      </c>
      <c r="G97" s="16"/>
      <c r="H97" s="64">
        <f>I95</f>
        <v>45742</v>
      </c>
      <c r="I97" s="64">
        <f t="shared" si="13"/>
        <v>45742</v>
      </c>
      <c r="J97" s="8"/>
      <c r="K97" s="31" t="s">
        <v>55</v>
      </c>
      <c r="L97" s="8"/>
      <c r="M97" s="31"/>
      <c r="N97" s="9" t="str">
        <f t="shared" si="27"/>
        <v>Hoàn Thành</v>
      </c>
      <c r="O97" s="19">
        <f t="shared" si="28"/>
        <v>1</v>
      </c>
      <c r="P97" s="19"/>
      <c r="Q97" s="19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>
        <v>1</v>
      </c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 ht="15" outlineLevel="1">
      <c r="A98" s="38"/>
      <c r="B98" s="7"/>
      <c r="C98" s="7" t="s">
        <v>132</v>
      </c>
      <c r="D98" s="39">
        <v>2</v>
      </c>
      <c r="E98" s="49"/>
      <c r="F98" s="78">
        <v>1</v>
      </c>
      <c r="G98" s="16"/>
      <c r="H98" s="64">
        <f>I96</f>
        <v>45742</v>
      </c>
      <c r="I98" s="64">
        <f t="shared" si="13"/>
        <v>45742</v>
      </c>
      <c r="J98" s="8"/>
      <c r="K98" s="31" t="s">
        <v>65</v>
      </c>
      <c r="L98" s="8"/>
      <c r="M98" s="31"/>
      <c r="N98" s="9" t="str">
        <f t="shared" si="27"/>
        <v>Hoàn Thành</v>
      </c>
      <c r="O98" s="19">
        <f t="shared" si="28"/>
        <v>1</v>
      </c>
      <c r="P98" s="19"/>
      <c r="Q98" s="19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>
        <v>1</v>
      </c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 ht="15">
      <c r="A99" s="38"/>
      <c r="B99" s="7"/>
      <c r="C99" s="7" t="s">
        <v>118</v>
      </c>
      <c r="D99" s="39">
        <v>2</v>
      </c>
      <c r="E99" s="49" t="s">
        <v>52</v>
      </c>
      <c r="F99" s="78"/>
      <c r="G99" s="16"/>
      <c r="H99" s="64">
        <f>MIN(H100:H103)</f>
        <v>45743</v>
      </c>
      <c r="I99" s="64">
        <f>MAX(I100:I103)</f>
        <v>45743</v>
      </c>
      <c r="J99" s="8" t="s">
        <v>39</v>
      </c>
      <c r="K99" s="31" t="s">
        <v>120</v>
      </c>
      <c r="L99" s="8" t="s">
        <v>56</v>
      </c>
      <c r="M99" s="31"/>
      <c r="N99" s="9"/>
      <c r="O99" s="19">
        <f>SUM(O100:O103)/4</f>
        <v>1</v>
      </c>
      <c r="P99" s="19"/>
      <c r="Q99" s="19">
        <v>0.05</v>
      </c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 ht="15" outlineLevel="1">
      <c r="A100" s="38"/>
      <c r="B100" s="7"/>
      <c r="C100" s="7" t="s">
        <v>114</v>
      </c>
      <c r="D100" s="39">
        <v>2</v>
      </c>
      <c r="E100" s="49"/>
      <c r="F100" s="78">
        <v>1</v>
      </c>
      <c r="G100" s="16"/>
      <c r="H100" s="64">
        <f>I97+1</f>
        <v>45743</v>
      </c>
      <c r="I100" s="64">
        <f t="shared" si="13"/>
        <v>45743</v>
      </c>
      <c r="J100" s="8"/>
      <c r="K100" s="31" t="s">
        <v>55</v>
      </c>
      <c r="L100" s="8"/>
      <c r="M100" s="31"/>
      <c r="N100" s="9" t="str">
        <f t="shared" ref="N100:N103" si="29">IF(O100=100%,"Hoàn Thành", IF(O100=0,"Chưa Thực Hiện","Đang Thực Hiện"))</f>
        <v>Hoàn Thành</v>
      </c>
      <c r="O100" s="19">
        <f t="shared" ref="O100:O103" si="30">MAX(R100:AU100)</f>
        <v>1</v>
      </c>
      <c r="P100" s="19"/>
      <c r="Q100" s="19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>
        <v>1</v>
      </c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 ht="15" outlineLevel="1">
      <c r="A101" s="38"/>
      <c r="B101" s="7"/>
      <c r="C101" s="7" t="s">
        <v>115</v>
      </c>
      <c r="D101" s="39">
        <v>2</v>
      </c>
      <c r="E101" s="49"/>
      <c r="F101" s="78">
        <v>1</v>
      </c>
      <c r="G101" s="16"/>
      <c r="H101" s="64">
        <f>I98+1</f>
        <v>45743</v>
      </c>
      <c r="I101" s="64">
        <f t="shared" si="13"/>
        <v>45743</v>
      </c>
      <c r="J101" s="8"/>
      <c r="K101" s="31" t="s">
        <v>65</v>
      </c>
      <c r="L101" s="8"/>
      <c r="M101" s="31"/>
      <c r="N101" s="9" t="str">
        <f t="shared" si="29"/>
        <v>Hoàn Thành</v>
      </c>
      <c r="O101" s="19">
        <f t="shared" si="30"/>
        <v>1</v>
      </c>
      <c r="P101" s="19"/>
      <c r="Q101" s="19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>
        <v>1</v>
      </c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 ht="15" outlineLevel="1">
      <c r="A102" s="38"/>
      <c r="B102" s="7"/>
      <c r="C102" s="7" t="s">
        <v>131</v>
      </c>
      <c r="D102" s="39">
        <v>2</v>
      </c>
      <c r="E102" s="49"/>
      <c r="F102" s="78">
        <v>1</v>
      </c>
      <c r="G102" s="16"/>
      <c r="H102" s="64">
        <f>I100</f>
        <v>45743</v>
      </c>
      <c r="I102" s="64">
        <f t="shared" si="13"/>
        <v>45743</v>
      </c>
      <c r="J102" s="8"/>
      <c r="K102" s="31" t="s">
        <v>55</v>
      </c>
      <c r="L102" s="8"/>
      <c r="M102" s="31"/>
      <c r="N102" s="9" t="str">
        <f t="shared" si="29"/>
        <v>Hoàn Thành</v>
      </c>
      <c r="O102" s="19">
        <f t="shared" si="30"/>
        <v>1</v>
      </c>
      <c r="P102" s="19"/>
      <c r="Q102" s="19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>
        <v>1</v>
      </c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 ht="15" outlineLevel="1">
      <c r="A103" s="38"/>
      <c r="B103" s="7"/>
      <c r="C103" s="7" t="s">
        <v>132</v>
      </c>
      <c r="D103" s="39">
        <v>2</v>
      </c>
      <c r="E103" s="49"/>
      <c r="F103" s="78">
        <v>1</v>
      </c>
      <c r="G103" s="16"/>
      <c r="H103" s="64">
        <f>I101</f>
        <v>45743</v>
      </c>
      <c r="I103" s="64">
        <f t="shared" si="13"/>
        <v>45743</v>
      </c>
      <c r="J103" s="8"/>
      <c r="K103" s="31" t="s">
        <v>65</v>
      </c>
      <c r="L103" s="8"/>
      <c r="M103" s="31"/>
      <c r="N103" s="9" t="str">
        <f t="shared" si="29"/>
        <v>Hoàn Thành</v>
      </c>
      <c r="O103" s="19">
        <f t="shared" si="30"/>
        <v>1</v>
      </c>
      <c r="P103" s="19"/>
      <c r="Q103" s="19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>
        <v>1</v>
      </c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 ht="15">
      <c r="A104" s="38"/>
      <c r="B104" s="7"/>
      <c r="C104" s="7" t="s">
        <v>116</v>
      </c>
      <c r="D104" s="39">
        <v>2</v>
      </c>
      <c r="E104" s="49" t="s">
        <v>52</v>
      </c>
      <c r="F104" s="78"/>
      <c r="G104" s="16"/>
      <c r="H104" s="64">
        <f>MIN(H105:H108)</f>
        <v>45744</v>
      </c>
      <c r="I104" s="64">
        <f>MAX(I105:I108)</f>
        <v>45745</v>
      </c>
      <c r="J104" s="8" t="s">
        <v>39</v>
      </c>
      <c r="K104" s="31" t="s">
        <v>120</v>
      </c>
      <c r="L104" s="8" t="s">
        <v>56</v>
      </c>
      <c r="M104" s="31"/>
      <c r="N104" s="9"/>
      <c r="O104" s="19">
        <f>SUM(O105:O108)/4</f>
        <v>1</v>
      </c>
      <c r="P104" s="19"/>
      <c r="Q104" s="19">
        <v>0.1</v>
      </c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 ht="15" outlineLevel="1">
      <c r="A105" s="38"/>
      <c r="B105" s="7"/>
      <c r="C105" s="7" t="s">
        <v>114</v>
      </c>
      <c r="D105" s="39">
        <v>2</v>
      </c>
      <c r="E105" s="49"/>
      <c r="F105" s="78">
        <v>1</v>
      </c>
      <c r="G105" s="16"/>
      <c r="H105" s="64">
        <f>I102+1</f>
        <v>45744</v>
      </c>
      <c r="I105" s="64">
        <f t="shared" si="13"/>
        <v>45744</v>
      </c>
      <c r="J105" s="8"/>
      <c r="K105" s="31" t="s">
        <v>55</v>
      </c>
      <c r="L105" s="8"/>
      <c r="M105" s="31"/>
      <c r="N105" s="9" t="str">
        <f t="shared" ref="N105:N108" si="31">IF(O105=100%,"Hoàn Thành", IF(O105=0,"Chưa Thực Hiện","Đang Thực Hiện"))</f>
        <v>Hoàn Thành</v>
      </c>
      <c r="O105" s="19">
        <f t="shared" ref="O105:O108" si="32">MAX(R105:AU105)</f>
        <v>1</v>
      </c>
      <c r="P105" s="19"/>
      <c r="Q105" s="19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>
        <v>1</v>
      </c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 ht="15" outlineLevel="1">
      <c r="A106" s="38"/>
      <c r="B106" s="7"/>
      <c r="C106" s="7" t="s">
        <v>115</v>
      </c>
      <c r="D106" s="39">
        <v>2</v>
      </c>
      <c r="E106" s="49"/>
      <c r="F106" s="78">
        <v>1</v>
      </c>
      <c r="G106" s="16"/>
      <c r="H106" s="64">
        <f>I103+1</f>
        <v>45744</v>
      </c>
      <c r="I106" s="64">
        <f t="shared" si="13"/>
        <v>45744</v>
      </c>
      <c r="J106" s="8"/>
      <c r="K106" s="31" t="s">
        <v>65</v>
      </c>
      <c r="L106" s="8"/>
      <c r="M106" s="31"/>
      <c r="N106" s="9" t="str">
        <f t="shared" si="31"/>
        <v>Hoàn Thành</v>
      </c>
      <c r="O106" s="19">
        <f t="shared" si="32"/>
        <v>1</v>
      </c>
      <c r="P106" s="19"/>
      <c r="Q106" s="19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>
        <v>1</v>
      </c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 ht="15" outlineLevel="1">
      <c r="A107" s="38"/>
      <c r="B107" s="7"/>
      <c r="C107" s="7" t="s">
        <v>131</v>
      </c>
      <c r="D107" s="39">
        <v>2</v>
      </c>
      <c r="E107" s="49"/>
      <c r="F107" s="78">
        <v>1</v>
      </c>
      <c r="G107" s="16"/>
      <c r="H107" s="64">
        <f>I105+1</f>
        <v>45745</v>
      </c>
      <c r="I107" s="64">
        <f t="shared" si="13"/>
        <v>45745</v>
      </c>
      <c r="J107" s="8"/>
      <c r="K107" s="31" t="s">
        <v>55</v>
      </c>
      <c r="L107" s="8"/>
      <c r="M107" s="31"/>
      <c r="N107" s="9" t="str">
        <f t="shared" si="31"/>
        <v>Hoàn Thành</v>
      </c>
      <c r="O107" s="19">
        <f t="shared" si="32"/>
        <v>1</v>
      </c>
      <c r="P107" s="19"/>
      <c r="Q107" s="19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>
        <v>1</v>
      </c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 ht="15" outlineLevel="1">
      <c r="A108" s="38"/>
      <c r="B108" s="7"/>
      <c r="C108" s="7" t="s">
        <v>132</v>
      </c>
      <c r="D108" s="39">
        <v>2</v>
      </c>
      <c r="E108" s="49"/>
      <c r="F108" s="78">
        <v>1</v>
      </c>
      <c r="G108" s="16"/>
      <c r="H108" s="64">
        <f>I106+1</f>
        <v>45745</v>
      </c>
      <c r="I108" s="64">
        <f t="shared" si="13"/>
        <v>45745</v>
      </c>
      <c r="J108" s="8"/>
      <c r="K108" s="31" t="s">
        <v>65</v>
      </c>
      <c r="L108" s="8"/>
      <c r="M108" s="31"/>
      <c r="N108" s="9" t="str">
        <f t="shared" si="31"/>
        <v>Hoàn Thành</v>
      </c>
      <c r="O108" s="19">
        <f t="shared" si="32"/>
        <v>1</v>
      </c>
      <c r="P108" s="19"/>
      <c r="Q108" s="19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>
        <v>1</v>
      </c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 s="58" customFormat="1">
      <c r="A109" s="42">
        <v>3</v>
      </c>
      <c r="B109" s="59" t="s">
        <v>35</v>
      </c>
      <c r="C109" s="60"/>
      <c r="D109" s="42"/>
      <c r="E109" s="53" t="s">
        <v>52</v>
      </c>
      <c r="F109" s="79">
        <f>I109-H109+1</f>
        <v>19</v>
      </c>
      <c r="G109" s="54"/>
      <c r="H109" s="65">
        <f>MIN(H110:H114)</f>
        <v>45728</v>
      </c>
      <c r="I109" s="65">
        <f>MAX(I110:I114)</f>
        <v>45746</v>
      </c>
      <c r="J109" s="55"/>
      <c r="K109" s="55"/>
      <c r="L109" s="55"/>
      <c r="M109" s="55"/>
      <c r="N109" s="56"/>
      <c r="O109" s="57">
        <f>SUMPRODUCT(O110:O114,Q110:Q114)</f>
        <v>0.99999999999999989</v>
      </c>
      <c r="P109" s="57"/>
      <c r="Q109" s="57">
        <v>0.05</v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</row>
    <row r="110" spans="1:66" ht="15" outlineLevel="1">
      <c r="A110" s="38"/>
      <c r="B110" s="5"/>
      <c r="C110" s="10" t="s">
        <v>63</v>
      </c>
      <c r="D110" s="39">
        <v>2</v>
      </c>
      <c r="E110" s="49" t="s">
        <v>52</v>
      </c>
      <c r="F110" s="78">
        <v>2</v>
      </c>
      <c r="G110" s="17">
        <v>1</v>
      </c>
      <c r="H110" s="64">
        <v>45728</v>
      </c>
      <c r="I110" s="64">
        <f t="shared" ref="I110:I115" si="33">H110+F110-1</f>
        <v>45729</v>
      </c>
      <c r="J110" s="8" t="s">
        <v>39</v>
      </c>
      <c r="K110" s="31" t="s">
        <v>55</v>
      </c>
      <c r="L110" s="8" t="s">
        <v>56</v>
      </c>
      <c r="M110" s="31" t="s">
        <v>85</v>
      </c>
      <c r="N110" s="9" t="str">
        <f t="shared" ref="N110:N114" si="34">IF(O110=100%,"Hoàn Thành", IF(O110=0,"Chưa Thực Hiện","Đang Thực Hiện"))</f>
        <v>Hoàn Thành</v>
      </c>
      <c r="O110" s="19">
        <f t="shared" ref="O110:O114" si="35">MAX(R110:AU110)</f>
        <v>1</v>
      </c>
      <c r="P110" s="20"/>
      <c r="Q110" s="19">
        <v>0.3</v>
      </c>
      <c r="R110" s="20"/>
      <c r="S110" s="20"/>
      <c r="T110" s="20"/>
      <c r="U110" s="20"/>
      <c r="V110" s="20"/>
      <c r="W110" s="20"/>
      <c r="X110" s="20"/>
      <c r="Y110" s="20"/>
      <c r="Z110" s="20"/>
      <c r="AA110" s="20">
        <v>0.2</v>
      </c>
      <c r="AB110" s="20">
        <v>1</v>
      </c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 ht="15" outlineLevel="1">
      <c r="A111" s="38"/>
      <c r="B111" s="5"/>
      <c r="C111" s="10" t="s">
        <v>36</v>
      </c>
      <c r="D111" s="39">
        <v>2</v>
      </c>
      <c r="E111" s="49" t="s">
        <v>52</v>
      </c>
      <c r="F111" s="78">
        <v>1</v>
      </c>
      <c r="G111" s="17">
        <v>1</v>
      </c>
      <c r="H111" s="64">
        <v>45746</v>
      </c>
      <c r="I111" s="64">
        <f t="shared" si="33"/>
        <v>45746</v>
      </c>
      <c r="J111" s="8" t="s">
        <v>39</v>
      </c>
      <c r="K111" s="31" t="s">
        <v>55</v>
      </c>
      <c r="L111" s="8" t="s">
        <v>56</v>
      </c>
      <c r="M111" s="31" t="s">
        <v>85</v>
      </c>
      <c r="N111" s="9" t="str">
        <f t="shared" si="34"/>
        <v>Hoàn Thành</v>
      </c>
      <c r="O111" s="19">
        <f t="shared" si="35"/>
        <v>1</v>
      </c>
      <c r="P111" s="20"/>
      <c r="Q111" s="19">
        <v>0.2</v>
      </c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>
        <v>1</v>
      </c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 ht="15" outlineLevel="1">
      <c r="A112" s="38"/>
      <c r="B112" s="5"/>
      <c r="C112" s="10" t="s">
        <v>72</v>
      </c>
      <c r="D112" s="39">
        <v>2</v>
      </c>
      <c r="E112" s="49" t="s">
        <v>52</v>
      </c>
      <c r="F112" s="78">
        <v>1</v>
      </c>
      <c r="G112" s="17">
        <v>1</v>
      </c>
      <c r="H112" s="64">
        <f>H111</f>
        <v>45746</v>
      </c>
      <c r="I112" s="64">
        <f t="shared" si="33"/>
        <v>45746</v>
      </c>
      <c r="J112" s="8" t="s">
        <v>39</v>
      </c>
      <c r="K112" s="31" t="s">
        <v>55</v>
      </c>
      <c r="L112" s="8" t="s">
        <v>56</v>
      </c>
      <c r="M112" s="31" t="s">
        <v>85</v>
      </c>
      <c r="N112" s="9" t="str">
        <f t="shared" si="34"/>
        <v>Hoàn Thành</v>
      </c>
      <c r="O112" s="19">
        <f t="shared" si="35"/>
        <v>1</v>
      </c>
      <c r="P112" s="20"/>
      <c r="Q112" s="19">
        <v>0.2</v>
      </c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>
        <v>1</v>
      </c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 ht="15" outlineLevel="1">
      <c r="A113" s="38"/>
      <c r="B113" s="5"/>
      <c r="C113" s="10" t="s">
        <v>37</v>
      </c>
      <c r="D113" s="39">
        <v>2</v>
      </c>
      <c r="E113" s="49" t="s">
        <v>52</v>
      </c>
      <c r="F113" s="78">
        <v>1</v>
      </c>
      <c r="G113" s="17">
        <v>1</v>
      </c>
      <c r="H113" s="64">
        <f t="shared" ref="H113:H114" si="36">H112</f>
        <v>45746</v>
      </c>
      <c r="I113" s="64">
        <f t="shared" si="33"/>
        <v>45746</v>
      </c>
      <c r="J113" s="8" t="s">
        <v>39</v>
      </c>
      <c r="K113" s="31" t="s">
        <v>55</v>
      </c>
      <c r="L113" s="8" t="s">
        <v>56</v>
      </c>
      <c r="M113" s="31" t="s">
        <v>85</v>
      </c>
      <c r="N113" s="9" t="str">
        <f t="shared" si="34"/>
        <v>Hoàn Thành</v>
      </c>
      <c r="O113" s="19">
        <f t="shared" si="35"/>
        <v>1</v>
      </c>
      <c r="P113" s="20"/>
      <c r="Q113" s="19">
        <v>0.2</v>
      </c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>
        <v>1</v>
      </c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 ht="15" outlineLevel="1">
      <c r="A114" s="38"/>
      <c r="B114" s="5"/>
      <c r="C114" s="10" t="s">
        <v>38</v>
      </c>
      <c r="D114" s="39">
        <v>2</v>
      </c>
      <c r="E114" s="49" t="s">
        <v>52</v>
      </c>
      <c r="F114" s="78">
        <v>1</v>
      </c>
      <c r="G114" s="17">
        <v>1</v>
      </c>
      <c r="H114" s="64">
        <f t="shared" si="36"/>
        <v>45746</v>
      </c>
      <c r="I114" s="64">
        <f t="shared" si="33"/>
        <v>45746</v>
      </c>
      <c r="J114" s="8" t="s">
        <v>39</v>
      </c>
      <c r="K114" s="31" t="s">
        <v>55</v>
      </c>
      <c r="L114" s="8" t="s">
        <v>56</v>
      </c>
      <c r="M114" s="31" t="s">
        <v>85</v>
      </c>
      <c r="N114" s="9" t="str">
        <f t="shared" si="34"/>
        <v>Hoàn Thành</v>
      </c>
      <c r="O114" s="19">
        <f t="shared" si="35"/>
        <v>1</v>
      </c>
      <c r="P114" s="20"/>
      <c r="Q114" s="19">
        <v>0.1</v>
      </c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>
        <v>1</v>
      </c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 s="58" customFormat="1" ht="31.2">
      <c r="A115" s="42">
        <v>4</v>
      </c>
      <c r="B115" s="59" t="s">
        <v>40</v>
      </c>
      <c r="C115" s="60"/>
      <c r="D115" s="42"/>
      <c r="E115" s="53"/>
      <c r="F115" s="79">
        <v>1</v>
      </c>
      <c r="G115" s="54"/>
      <c r="H115" s="65">
        <v>45746</v>
      </c>
      <c r="I115" s="65">
        <f t="shared" si="33"/>
        <v>45746</v>
      </c>
      <c r="J115" s="55"/>
      <c r="K115" s="55"/>
      <c r="L115" s="55"/>
      <c r="M115" s="55"/>
      <c r="N115" s="56"/>
      <c r="O115" s="57">
        <f>SUMPRODUCT(O116:O119,Q116:Q119)</f>
        <v>1</v>
      </c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</row>
    <row r="116" spans="1:66" ht="15" outlineLevel="1">
      <c r="A116" s="38"/>
      <c r="B116" s="5"/>
      <c r="C116" s="12" t="s">
        <v>41</v>
      </c>
      <c r="D116" s="69">
        <v>2</v>
      </c>
      <c r="E116" s="48" t="s">
        <v>52</v>
      </c>
      <c r="F116" s="80">
        <v>1</v>
      </c>
      <c r="G116" s="17"/>
      <c r="H116" s="66">
        <v>45746</v>
      </c>
      <c r="I116" s="64">
        <v>45746</v>
      </c>
      <c r="J116" s="8" t="s">
        <v>39</v>
      </c>
      <c r="K116" s="8" t="s">
        <v>42</v>
      </c>
      <c r="L116" s="8" t="s">
        <v>60</v>
      </c>
      <c r="M116" s="8"/>
      <c r="N116" s="9" t="str">
        <f t="shared" ref="N116:N125" si="37">IF(O116=100%,"Hoàn Thành", IF(O116=0,"Chưa Thực hiện","Đang thực hiện"))</f>
        <v>Hoàn Thành</v>
      </c>
      <c r="O116" s="19">
        <f t="shared" ref="O116:O119" si="38">MAX(R116:AU116)</f>
        <v>1</v>
      </c>
      <c r="P116" s="20"/>
      <c r="Q116" s="19">
        <v>0.25</v>
      </c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>
        <v>1</v>
      </c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 ht="15" outlineLevel="1">
      <c r="A117" s="38"/>
      <c r="B117" s="5"/>
      <c r="C117" s="12" t="s">
        <v>43</v>
      </c>
      <c r="D117" s="69">
        <v>2</v>
      </c>
      <c r="E117" s="48" t="s">
        <v>52</v>
      </c>
      <c r="F117" s="80">
        <v>1</v>
      </c>
      <c r="G117" s="17"/>
      <c r="H117" s="66">
        <v>45746</v>
      </c>
      <c r="I117" s="64">
        <v>45746</v>
      </c>
      <c r="J117" s="8" t="s">
        <v>39</v>
      </c>
      <c r="K117" s="8" t="s">
        <v>42</v>
      </c>
      <c r="L117" s="8" t="s">
        <v>60</v>
      </c>
      <c r="M117" s="8"/>
      <c r="N117" s="9" t="str">
        <f t="shared" si="37"/>
        <v>Hoàn Thành</v>
      </c>
      <c r="O117" s="19">
        <f t="shared" si="38"/>
        <v>1</v>
      </c>
      <c r="P117" s="20"/>
      <c r="Q117" s="19">
        <v>0.25</v>
      </c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>
        <v>1</v>
      </c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 ht="30" outlineLevel="1">
      <c r="A118" s="38"/>
      <c r="B118" s="5"/>
      <c r="C118" s="12" t="s">
        <v>44</v>
      </c>
      <c r="D118" s="69">
        <v>2</v>
      </c>
      <c r="E118" s="48" t="s">
        <v>52</v>
      </c>
      <c r="F118" s="80">
        <v>1</v>
      </c>
      <c r="G118" s="17"/>
      <c r="H118" s="66">
        <v>45746</v>
      </c>
      <c r="I118" s="64">
        <v>45746</v>
      </c>
      <c r="J118" s="8" t="s">
        <v>39</v>
      </c>
      <c r="K118" s="8" t="s">
        <v>42</v>
      </c>
      <c r="L118" s="8" t="s">
        <v>60</v>
      </c>
      <c r="M118" s="8"/>
      <c r="N118" s="9" t="str">
        <f t="shared" si="37"/>
        <v>Hoàn Thành</v>
      </c>
      <c r="O118" s="19">
        <f t="shared" si="38"/>
        <v>1</v>
      </c>
      <c r="P118" s="103"/>
      <c r="Q118" s="19">
        <v>0.25</v>
      </c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>
        <v>1</v>
      </c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 ht="15" outlineLevel="1">
      <c r="A119" s="38"/>
      <c r="B119" s="5"/>
      <c r="C119" s="12" t="s">
        <v>45</v>
      </c>
      <c r="D119" s="69">
        <v>2</v>
      </c>
      <c r="E119" s="48" t="s">
        <v>52</v>
      </c>
      <c r="F119" s="80">
        <v>1</v>
      </c>
      <c r="G119" s="17"/>
      <c r="H119" s="66">
        <v>45746</v>
      </c>
      <c r="I119" s="64">
        <v>45746</v>
      </c>
      <c r="J119" s="8" t="s">
        <v>39</v>
      </c>
      <c r="K119" s="8" t="s">
        <v>42</v>
      </c>
      <c r="L119" s="8" t="s">
        <v>60</v>
      </c>
      <c r="M119" s="8"/>
      <c r="N119" s="9" t="str">
        <f t="shared" si="37"/>
        <v>Hoàn Thành</v>
      </c>
      <c r="O119" s="19">
        <f t="shared" si="38"/>
        <v>1</v>
      </c>
      <c r="P119" s="20"/>
      <c r="Q119" s="19">
        <v>0.25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>
        <v>1</v>
      </c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 s="58" customFormat="1">
      <c r="A120" s="42">
        <v>5</v>
      </c>
      <c r="B120" s="59" t="s">
        <v>46</v>
      </c>
      <c r="C120" s="60"/>
      <c r="D120" s="42"/>
      <c r="E120" s="53"/>
      <c r="F120" s="79">
        <v>1</v>
      </c>
      <c r="G120" s="54"/>
      <c r="H120" s="65">
        <v>45747</v>
      </c>
      <c r="I120" s="65">
        <f t="shared" ref="I120" si="39">H120+F120-1</f>
        <v>45747</v>
      </c>
      <c r="J120" s="55"/>
      <c r="K120" s="55"/>
      <c r="L120" s="55"/>
      <c r="M120" s="55"/>
      <c r="N120" s="56"/>
      <c r="O120" s="57">
        <f>SUMPRODUCT(O121:O125,Q121:Q125)</f>
        <v>1</v>
      </c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</row>
    <row r="121" spans="1:66" ht="15" outlineLevel="1">
      <c r="A121" s="38"/>
      <c r="B121" s="5"/>
      <c r="C121" s="10" t="s">
        <v>47</v>
      </c>
      <c r="D121" s="67">
        <v>2</v>
      </c>
      <c r="E121" s="48" t="s">
        <v>52</v>
      </c>
      <c r="F121" s="80">
        <v>1</v>
      </c>
      <c r="G121" s="17"/>
      <c r="H121" s="66">
        <v>45746</v>
      </c>
      <c r="I121" s="64">
        <v>45746</v>
      </c>
      <c r="J121" s="8" t="s">
        <v>39</v>
      </c>
      <c r="K121" s="8" t="s">
        <v>42</v>
      </c>
      <c r="L121" s="8" t="s">
        <v>60</v>
      </c>
      <c r="M121" s="8"/>
      <c r="N121" s="9" t="str">
        <f t="shared" si="37"/>
        <v>Hoàn Thành</v>
      </c>
      <c r="O121" s="19">
        <f t="shared" ref="O121:O125" si="40">MAX(R121:AU121)</f>
        <v>1</v>
      </c>
      <c r="P121" s="20"/>
      <c r="Q121" s="20">
        <v>0.2</v>
      </c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>
        <v>1</v>
      </c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 ht="15" outlineLevel="1">
      <c r="A122" s="38"/>
      <c r="B122" s="5"/>
      <c r="C122" s="10" t="s">
        <v>48</v>
      </c>
      <c r="D122" s="67">
        <v>2</v>
      </c>
      <c r="E122" s="48" t="s">
        <v>52</v>
      </c>
      <c r="F122" s="80">
        <v>1</v>
      </c>
      <c r="G122" s="17"/>
      <c r="H122" s="66">
        <v>45746</v>
      </c>
      <c r="I122" s="64">
        <v>45746</v>
      </c>
      <c r="J122" s="8" t="s">
        <v>39</v>
      </c>
      <c r="K122" s="8" t="s">
        <v>42</v>
      </c>
      <c r="L122" s="8" t="s">
        <v>60</v>
      </c>
      <c r="M122" s="8"/>
      <c r="N122" s="9" t="str">
        <f t="shared" si="37"/>
        <v>Hoàn Thành</v>
      </c>
      <c r="O122" s="19">
        <f t="shared" si="40"/>
        <v>1</v>
      </c>
      <c r="P122" s="20"/>
      <c r="Q122" s="20">
        <v>0.2</v>
      </c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>
        <v>1</v>
      </c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 ht="15" outlineLevel="1">
      <c r="A123" s="38"/>
      <c r="B123" s="5"/>
      <c r="C123" s="10" t="s">
        <v>144</v>
      </c>
      <c r="D123" s="67">
        <v>2</v>
      </c>
      <c r="E123" s="48" t="s">
        <v>52</v>
      </c>
      <c r="F123" s="80">
        <v>1</v>
      </c>
      <c r="G123" s="17"/>
      <c r="H123" s="66">
        <v>45743</v>
      </c>
      <c r="I123" s="66">
        <v>45743</v>
      </c>
      <c r="J123" s="8" t="s">
        <v>39</v>
      </c>
      <c r="K123" s="8" t="s">
        <v>42</v>
      </c>
      <c r="L123" s="8" t="s">
        <v>60</v>
      </c>
      <c r="M123" s="8"/>
      <c r="N123" s="9" t="str">
        <f t="shared" si="37"/>
        <v>Hoàn Thành</v>
      </c>
      <c r="O123" s="19">
        <f t="shared" si="40"/>
        <v>1</v>
      </c>
      <c r="P123" s="20"/>
      <c r="Q123" s="20">
        <v>0.2</v>
      </c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>
        <v>1</v>
      </c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 ht="15" outlineLevel="1">
      <c r="A124" s="38"/>
      <c r="B124" s="5"/>
      <c r="C124" s="10" t="s">
        <v>145</v>
      </c>
      <c r="D124" s="67">
        <v>2</v>
      </c>
      <c r="E124" s="48" t="s">
        <v>52</v>
      </c>
      <c r="F124" s="80">
        <v>1</v>
      </c>
      <c r="G124" s="17"/>
      <c r="H124" s="66">
        <v>45746</v>
      </c>
      <c r="I124" s="66">
        <v>45746</v>
      </c>
      <c r="J124" s="8" t="s">
        <v>39</v>
      </c>
      <c r="K124" s="8" t="s">
        <v>42</v>
      </c>
      <c r="L124" s="8" t="s">
        <v>60</v>
      </c>
      <c r="M124" s="8"/>
      <c r="N124" s="9" t="str">
        <f t="shared" si="37"/>
        <v>Hoàn Thành</v>
      </c>
      <c r="O124" s="19">
        <f t="shared" si="40"/>
        <v>1</v>
      </c>
      <c r="P124" s="20"/>
      <c r="Q124" s="20">
        <v>0.2</v>
      </c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>
        <v>1</v>
      </c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 ht="15" outlineLevel="1">
      <c r="A125" s="38"/>
      <c r="B125" s="5"/>
      <c r="C125" s="10" t="s">
        <v>146</v>
      </c>
      <c r="D125" s="67">
        <v>2</v>
      </c>
      <c r="E125" s="48" t="s">
        <v>52</v>
      </c>
      <c r="F125" s="80">
        <v>1</v>
      </c>
      <c r="G125" s="17"/>
      <c r="H125" s="66">
        <v>45747</v>
      </c>
      <c r="I125" s="66">
        <v>45747</v>
      </c>
      <c r="J125" s="8" t="s">
        <v>39</v>
      </c>
      <c r="K125" s="8" t="s">
        <v>42</v>
      </c>
      <c r="L125" s="8" t="s">
        <v>60</v>
      </c>
      <c r="M125" s="8"/>
      <c r="N125" s="9" t="str">
        <f t="shared" si="37"/>
        <v>Hoàn Thành</v>
      </c>
      <c r="O125" s="19">
        <f t="shared" si="40"/>
        <v>1</v>
      </c>
      <c r="P125" s="20"/>
      <c r="Q125" s="20">
        <v>0.2</v>
      </c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>
        <v>1</v>
      </c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>
      <c r="E126" s="45" t="s">
        <v>52</v>
      </c>
      <c r="X126" s="1"/>
      <c r="AE126" s="1"/>
      <c r="AL126" s="1"/>
      <c r="AS126" s="1"/>
      <c r="AZ126" s="1"/>
      <c r="BG126" s="1"/>
      <c r="BN126" s="1"/>
    </row>
    <row r="127" spans="1:66">
      <c r="E127" s="45" t="s">
        <v>53</v>
      </c>
    </row>
  </sheetData>
  <autoFilter ref="A7:Q125"/>
  <mergeCells count="8">
    <mergeCell ref="B8:C8"/>
    <mergeCell ref="BH1:BN4"/>
    <mergeCell ref="R1:X4"/>
    <mergeCell ref="Y1:AE4"/>
    <mergeCell ref="AF1:AL4"/>
    <mergeCell ref="AM1:AS4"/>
    <mergeCell ref="AT1:AZ4"/>
    <mergeCell ref="BA1:BG4"/>
  </mergeCells>
  <conditionalFormatting sqref="R47:AS108 R12:AS44 R110:AS125">
    <cfRule type="cellIs" dxfId="255" priority="96" operator="equal">
      <formula>1</formula>
    </cfRule>
    <cfRule type="cellIs" dxfId="254" priority="97" operator="between">
      <formula>0.01</formula>
      <formula>0.99</formula>
    </cfRule>
    <cfRule type="expression" dxfId="253" priority="98">
      <formula>AND(R$7&gt;=$H12,R$7&lt;=$I12,$N12="Đang Thực Hiện")</formula>
    </cfRule>
    <cfRule type="expression" dxfId="252" priority="268">
      <formula>AND(R$7&gt;=$H12,R$7&lt;=$I12,$N12="Chưa Thực Hiện")</formula>
    </cfRule>
  </conditionalFormatting>
  <conditionalFormatting sqref="F22:G22 I22:J22 L21:L22 I40:J41 E40:F41 E74 B20:C21 A43:C43 B14:E14 G14:N14 B19:E19 G19:N19 B23:E23 G23:N23 B35:E35 G35:N35 B42:E42 G42:N42 B12:N13 N20:N22 A47:C47 A56:C56 A65:C65 N74 A83:C83 A110:C114 L40:L41 B36:C39 A92:C94 B15:N18 E20:L20 E21:K21 B24:N34 E36:M39 E94:N94 E83:N83 E65:N65 E56:N56 E47:N47 E43:M43 E110:N114 E92:M93">
    <cfRule type="expression" dxfId="251" priority="266">
      <formula>$N12="Chưa Thực Hiện"</formula>
    </cfRule>
    <cfRule type="expression" dxfId="250" priority="267">
      <formula>$N12="Đang Thực Hiện"</formula>
    </cfRule>
  </conditionalFormatting>
  <conditionalFormatting sqref="H42:I43 H47:I47 H56:I56 H65:I65 H83:I83 I22 I40:I41 H23:I39 H92:I94 H110:I125 H10:I21">
    <cfRule type="timePeriod" dxfId="249" priority="265" timePeriod="today">
      <formula>FLOOR(H10,1)=TODAY()</formula>
    </cfRule>
  </conditionalFormatting>
  <conditionalFormatting sqref="R7:BN8">
    <cfRule type="expression" dxfId="248" priority="264">
      <formula>R$7=TODAY()</formula>
    </cfRule>
  </conditionalFormatting>
  <conditionalFormatting sqref="I116:I119">
    <cfRule type="expression" dxfId="247" priority="262">
      <formula>$N116="Chưa Thực Hiện"</formula>
    </cfRule>
    <cfRule type="expression" dxfId="246" priority="263">
      <formula>$N116="Đang Thực Hiện"</formula>
    </cfRule>
  </conditionalFormatting>
  <conditionalFormatting sqref="I121:I125">
    <cfRule type="expression" dxfId="245" priority="260">
      <formula>$N121="Chưa Thực Hiện"</formula>
    </cfRule>
    <cfRule type="expression" dxfId="244" priority="261">
      <formula>$N121="Đang Thực Hiện"</formula>
    </cfRule>
  </conditionalFormatting>
  <conditionalFormatting sqref="N116:N119">
    <cfRule type="expression" dxfId="243" priority="258">
      <formula>$N116="Chưa Thực Hiện"</formula>
    </cfRule>
    <cfRule type="expression" dxfId="242" priority="259">
      <formula>$N116="Đang Thực Hiện"</formula>
    </cfRule>
  </conditionalFormatting>
  <conditionalFormatting sqref="N121:N125">
    <cfRule type="expression" dxfId="241" priority="256">
      <formula>$N121="Chưa Thực Hiện"</formula>
    </cfRule>
    <cfRule type="expression" dxfId="240" priority="257">
      <formula>$N121="Đang Thực Hiện"</formula>
    </cfRule>
  </conditionalFormatting>
  <conditionalFormatting sqref="L116:L119">
    <cfRule type="expression" dxfId="239" priority="254">
      <formula>$N116="Chưa Thực Hiện"</formula>
    </cfRule>
    <cfRule type="expression" dxfId="238" priority="255">
      <formula>$N116="Đang Thực Hiện"</formula>
    </cfRule>
  </conditionalFormatting>
  <conditionalFormatting sqref="L121:L125">
    <cfRule type="expression" dxfId="237" priority="252">
      <formula>$N121="Chưa Thực Hiện"</formula>
    </cfRule>
    <cfRule type="expression" dxfId="236" priority="253">
      <formula>$N121="Đang Thực Hiện"</formula>
    </cfRule>
  </conditionalFormatting>
  <conditionalFormatting sqref="B40:C41 G40:H41 M40 K40:K41">
    <cfRule type="expression" dxfId="235" priority="250">
      <formula>$N40="Chưa Thực Hiện"</formula>
    </cfRule>
    <cfRule type="expression" dxfId="234" priority="251">
      <formula>$N40="Đang Thực Hiện"</formula>
    </cfRule>
  </conditionalFormatting>
  <conditionalFormatting sqref="H40:H41">
    <cfRule type="timePeriod" dxfId="233" priority="249" timePeriod="today">
      <formula>FLOOR(H40,1)=TODAY()</formula>
    </cfRule>
  </conditionalFormatting>
  <conditionalFormatting sqref="B22:D22">
    <cfRule type="expression" dxfId="232" priority="247">
      <formula>$N22="Chưa Thực Hiện"</formula>
    </cfRule>
    <cfRule type="expression" dxfId="231" priority="248">
      <formula>$N22="Đang Thực Hiện"</formula>
    </cfRule>
  </conditionalFormatting>
  <conditionalFormatting sqref="E22">
    <cfRule type="expression" dxfId="230" priority="245">
      <formula>$N22="Chưa Thực Hiện"</formula>
    </cfRule>
    <cfRule type="expression" dxfId="229" priority="246">
      <formula>$N22="Đang Thực Hiện"</formula>
    </cfRule>
  </conditionalFormatting>
  <conditionalFormatting sqref="H22">
    <cfRule type="expression" dxfId="228" priority="243">
      <formula>$N22="Chưa Thực Hiện"</formula>
    </cfRule>
    <cfRule type="expression" dxfId="227" priority="244">
      <formula>$N22="Đang Thực Hiện"</formula>
    </cfRule>
  </conditionalFormatting>
  <conditionalFormatting sqref="H22">
    <cfRule type="timePeriod" dxfId="226" priority="242" timePeriod="today">
      <formula>FLOOR(H22,1)=TODAY()</formula>
    </cfRule>
  </conditionalFormatting>
  <conditionalFormatting sqref="A74:C74 F74:G74 K74 M74">
    <cfRule type="expression" dxfId="225" priority="240">
      <formula>$N74="Chưa Thực Hiện"</formula>
    </cfRule>
    <cfRule type="expression" dxfId="224" priority="241">
      <formula>$N74="Đang Thực Hiện"</formula>
    </cfRule>
  </conditionalFormatting>
  <conditionalFormatting sqref="J48:J55 A48:C55 L48:M55 E52:G55 E48:H51">
    <cfRule type="expression" dxfId="223" priority="238">
      <formula>$N48="Chưa Thực Hiện"</formula>
    </cfRule>
    <cfRule type="expression" dxfId="222" priority="239">
      <formula>$N48="Đang Thực Hiện"</formula>
    </cfRule>
  </conditionalFormatting>
  <conditionalFormatting sqref="H48:H51">
    <cfRule type="timePeriod" dxfId="221" priority="237" timePeriod="today">
      <formula>FLOOR(H48,1)=TODAY()</formula>
    </cfRule>
  </conditionalFormatting>
  <conditionalFormatting sqref="J57:J64 A57:B64 L57:M64 E57:G64">
    <cfRule type="expression" dxfId="220" priority="235">
      <formula>$N57="Chưa Thực Hiện"</formula>
    </cfRule>
    <cfRule type="expression" dxfId="219" priority="236">
      <formula>$N57="Đang Thực Hiện"</formula>
    </cfRule>
  </conditionalFormatting>
  <conditionalFormatting sqref="A66:B73 E66:G73 J66:M73">
    <cfRule type="expression" dxfId="218" priority="233">
      <formula>$N66="Chưa Thực Hiện"</formula>
    </cfRule>
    <cfRule type="expression" dxfId="217" priority="234">
      <formula>$N66="Đang Thực Hiện"</formula>
    </cfRule>
  </conditionalFormatting>
  <conditionalFormatting sqref="L75:M82 A75:B82 J75:J82 E75:H82">
    <cfRule type="expression" dxfId="216" priority="231">
      <formula>$N75="Chưa Thực Hiện"</formula>
    </cfRule>
    <cfRule type="expression" dxfId="215" priority="232">
      <formula>$N75="Đang Thực Hiện"</formula>
    </cfRule>
  </conditionalFormatting>
  <conditionalFormatting sqref="H75:H82">
    <cfRule type="timePeriod" dxfId="214" priority="230" timePeriod="today">
      <formula>FLOOR(H75,1)=TODAY()</formula>
    </cfRule>
  </conditionalFormatting>
  <conditionalFormatting sqref="A84:B91 J88:J91 L88:M91 E84:H91 J84:M87">
    <cfRule type="expression" dxfId="213" priority="228">
      <formula>$N84="Chưa Thực Hiện"</formula>
    </cfRule>
    <cfRule type="expression" dxfId="212" priority="229">
      <formula>$N84="Đang Thực Hiện"</formula>
    </cfRule>
  </conditionalFormatting>
  <conditionalFormatting sqref="H84:H91">
    <cfRule type="timePeriod" dxfId="211" priority="227" timePeriod="today">
      <formula>FLOOR(H84,1)=TODAY()</formula>
    </cfRule>
  </conditionalFormatting>
  <conditionalFormatting sqref="I48:I51">
    <cfRule type="expression" dxfId="210" priority="225">
      <formula>$N48="Chưa Thực Hiện"</formula>
    </cfRule>
    <cfRule type="expression" dxfId="209" priority="226">
      <formula>$N48="Đang Thực Hiện"</formula>
    </cfRule>
  </conditionalFormatting>
  <conditionalFormatting sqref="I48:I51">
    <cfRule type="timePeriod" dxfId="208" priority="224" timePeriod="today">
      <formula>FLOOR(I48,1)=TODAY()</formula>
    </cfRule>
  </conditionalFormatting>
  <conditionalFormatting sqref="H52:H53">
    <cfRule type="expression" dxfId="207" priority="222">
      <formula>$N52="Chưa Thực Hiện"</formula>
    </cfRule>
    <cfRule type="expression" dxfId="206" priority="223">
      <formula>$N52="Đang Thực Hiện"</formula>
    </cfRule>
  </conditionalFormatting>
  <conditionalFormatting sqref="H52:H53">
    <cfRule type="timePeriod" dxfId="205" priority="221" timePeriod="today">
      <formula>FLOOR(H52,1)=TODAY()</formula>
    </cfRule>
  </conditionalFormatting>
  <conditionalFormatting sqref="I52:I53">
    <cfRule type="expression" dxfId="204" priority="219">
      <formula>$N52="Chưa Thực Hiện"</formula>
    </cfRule>
    <cfRule type="expression" dxfId="203" priority="220">
      <formula>$N52="Đang Thực Hiện"</formula>
    </cfRule>
  </conditionalFormatting>
  <conditionalFormatting sqref="I52:I53">
    <cfRule type="timePeriod" dxfId="202" priority="218" timePeriod="today">
      <formula>FLOOR(I52,1)=TODAY()</formula>
    </cfRule>
  </conditionalFormatting>
  <conditionalFormatting sqref="H54:H55">
    <cfRule type="expression" dxfId="201" priority="216">
      <formula>$N54="Chưa Thực Hiện"</formula>
    </cfRule>
    <cfRule type="expression" dxfId="200" priority="217">
      <formula>$N54="Đang Thực Hiện"</formula>
    </cfRule>
  </conditionalFormatting>
  <conditionalFormatting sqref="H54:H55">
    <cfRule type="timePeriod" dxfId="199" priority="215" timePeriod="today">
      <formula>FLOOR(H54,1)=TODAY()</formula>
    </cfRule>
  </conditionalFormatting>
  <conditionalFormatting sqref="I54:I55">
    <cfRule type="expression" dxfId="198" priority="213">
      <formula>$N54="Chưa Thực Hiện"</formula>
    </cfRule>
    <cfRule type="expression" dxfId="197" priority="214">
      <formula>$N54="Đang Thực Hiện"</formula>
    </cfRule>
  </conditionalFormatting>
  <conditionalFormatting sqref="I54:I55">
    <cfRule type="timePeriod" dxfId="196" priority="212" timePeriod="today">
      <formula>FLOOR(I54,1)=TODAY()</formula>
    </cfRule>
  </conditionalFormatting>
  <conditionalFormatting sqref="H57:H60">
    <cfRule type="expression" dxfId="195" priority="210">
      <formula>$N57="Chưa Thực Hiện"</formula>
    </cfRule>
    <cfRule type="expression" dxfId="194" priority="211">
      <formula>$N57="Đang Thực Hiện"</formula>
    </cfRule>
  </conditionalFormatting>
  <conditionalFormatting sqref="H57:H60">
    <cfRule type="timePeriod" dxfId="193" priority="209" timePeriod="today">
      <formula>FLOOR(H57,1)=TODAY()</formula>
    </cfRule>
  </conditionalFormatting>
  <conditionalFormatting sqref="I57:I60">
    <cfRule type="expression" dxfId="192" priority="207">
      <formula>$N57="Chưa Thực Hiện"</formula>
    </cfRule>
    <cfRule type="expression" dxfId="191" priority="208">
      <formula>$N57="Đang Thực Hiện"</formula>
    </cfRule>
  </conditionalFormatting>
  <conditionalFormatting sqref="I57:I60">
    <cfRule type="timePeriod" dxfId="190" priority="206" timePeriod="today">
      <formula>FLOOR(I57,1)=TODAY()</formula>
    </cfRule>
  </conditionalFormatting>
  <conditionalFormatting sqref="H61:H62">
    <cfRule type="expression" dxfId="189" priority="204">
      <formula>$N61="Chưa Thực Hiện"</formula>
    </cfRule>
    <cfRule type="expression" dxfId="188" priority="205">
      <formula>$N61="Đang Thực Hiện"</formula>
    </cfRule>
  </conditionalFormatting>
  <conditionalFormatting sqref="H61:H62">
    <cfRule type="timePeriod" dxfId="187" priority="203" timePeriod="today">
      <formula>FLOOR(H61,1)=TODAY()</formula>
    </cfRule>
  </conditionalFormatting>
  <conditionalFormatting sqref="I61:I62">
    <cfRule type="expression" dxfId="186" priority="201">
      <formula>$N61="Chưa Thực Hiện"</formula>
    </cfRule>
    <cfRule type="expression" dxfId="185" priority="202">
      <formula>$N61="Đang Thực Hiện"</formula>
    </cfRule>
  </conditionalFormatting>
  <conditionalFormatting sqref="I61:I62">
    <cfRule type="timePeriod" dxfId="184" priority="200" timePeriod="today">
      <formula>FLOOR(I61,1)=TODAY()</formula>
    </cfRule>
  </conditionalFormatting>
  <conditionalFormatting sqref="H63:H64">
    <cfRule type="expression" dxfId="183" priority="198">
      <formula>$N63="Chưa Thực Hiện"</formula>
    </cfRule>
    <cfRule type="expression" dxfId="182" priority="199">
      <formula>$N63="Đang Thực Hiện"</formula>
    </cfRule>
  </conditionalFormatting>
  <conditionalFormatting sqref="H63:H64">
    <cfRule type="timePeriod" dxfId="181" priority="197" timePeriod="today">
      <formula>FLOOR(H63,1)=TODAY()</formula>
    </cfRule>
  </conditionalFormatting>
  <conditionalFormatting sqref="I63:I64">
    <cfRule type="expression" dxfId="180" priority="195">
      <formula>$N63="Chưa Thực Hiện"</formula>
    </cfRule>
    <cfRule type="expression" dxfId="179" priority="196">
      <formula>$N63="Đang Thực Hiện"</formula>
    </cfRule>
  </conditionalFormatting>
  <conditionalFormatting sqref="I63:I64">
    <cfRule type="timePeriod" dxfId="178" priority="194" timePeriod="today">
      <formula>FLOOR(I63,1)=TODAY()</formula>
    </cfRule>
  </conditionalFormatting>
  <conditionalFormatting sqref="H66:H69">
    <cfRule type="expression" dxfId="177" priority="192">
      <formula>$N66="Chưa Thực Hiện"</formula>
    </cfRule>
    <cfRule type="expression" dxfId="176" priority="193">
      <formula>$N66="Đang Thực Hiện"</formula>
    </cfRule>
  </conditionalFormatting>
  <conditionalFormatting sqref="H66:H69">
    <cfRule type="timePeriod" dxfId="175" priority="191" timePeriod="today">
      <formula>FLOOR(H66,1)=TODAY()</formula>
    </cfRule>
  </conditionalFormatting>
  <conditionalFormatting sqref="I66:I71">
    <cfRule type="expression" dxfId="174" priority="189">
      <formula>$N66="Chưa Thực Hiện"</formula>
    </cfRule>
    <cfRule type="expression" dxfId="173" priority="190">
      <formula>$N66="Đang Thực Hiện"</formula>
    </cfRule>
  </conditionalFormatting>
  <conditionalFormatting sqref="I66:I71">
    <cfRule type="timePeriod" dxfId="172" priority="188" timePeriod="today">
      <formula>FLOOR(I66,1)=TODAY()</formula>
    </cfRule>
  </conditionalFormatting>
  <conditionalFormatting sqref="H70:H73">
    <cfRule type="expression" dxfId="171" priority="186">
      <formula>$N70="Chưa Thực Hiện"</formula>
    </cfRule>
    <cfRule type="expression" dxfId="170" priority="187">
      <formula>$N70="Đang Thực Hiện"</formula>
    </cfRule>
  </conditionalFormatting>
  <conditionalFormatting sqref="H70:H73">
    <cfRule type="timePeriod" dxfId="169" priority="185" timePeriod="today">
      <formula>FLOOR(H70,1)=TODAY()</formula>
    </cfRule>
  </conditionalFormatting>
  <conditionalFormatting sqref="I72:I73">
    <cfRule type="expression" dxfId="168" priority="177">
      <formula>$N72="Chưa Thực Hiện"</formula>
    </cfRule>
    <cfRule type="expression" dxfId="167" priority="178">
      <formula>$N72="Đang Thực Hiện"</formula>
    </cfRule>
  </conditionalFormatting>
  <conditionalFormatting sqref="I72:I73">
    <cfRule type="timePeriod" dxfId="166" priority="176" timePeriod="today">
      <formula>FLOOR(I72,1)=TODAY()</formula>
    </cfRule>
  </conditionalFormatting>
  <conditionalFormatting sqref="A44:C44 K44:L44 E44:I44">
    <cfRule type="expression" dxfId="165" priority="174">
      <formula>$N44="Chưa Thực Hiện"</formula>
    </cfRule>
    <cfRule type="expression" dxfId="164" priority="175">
      <formula>$N44="Đang Thực Hiện"</formula>
    </cfRule>
  </conditionalFormatting>
  <conditionalFormatting sqref="H44:I44">
    <cfRule type="timePeriod" dxfId="163" priority="173" timePeriod="today">
      <formula>FLOOR(H44,1)=TODAY()</formula>
    </cfRule>
  </conditionalFormatting>
  <conditionalFormatting sqref="K75:K78">
    <cfRule type="expression" dxfId="162" priority="171">
      <formula>$N75="Chưa Thực Hiện"</formula>
    </cfRule>
    <cfRule type="expression" dxfId="161" priority="172">
      <formula>$N75="Đang Thực Hiện"</formula>
    </cfRule>
  </conditionalFormatting>
  <conditionalFormatting sqref="I75:I82">
    <cfRule type="expression" dxfId="160" priority="169">
      <formula>$N75="Chưa Thực Hiện"</formula>
    </cfRule>
    <cfRule type="expression" dxfId="159" priority="170">
      <formula>$N75="Đang Thực Hiện"</formula>
    </cfRule>
  </conditionalFormatting>
  <conditionalFormatting sqref="I75:I82">
    <cfRule type="timePeriod" dxfId="158" priority="168" timePeriod="today">
      <formula>FLOOR(I75,1)=TODAY()</formula>
    </cfRule>
  </conditionalFormatting>
  <conditionalFormatting sqref="I84:I91">
    <cfRule type="expression" dxfId="157" priority="166">
      <formula>$N84="Chưa Thực Hiện"</formula>
    </cfRule>
    <cfRule type="expression" dxfId="156" priority="167">
      <formula>$N84="Đang Thực Hiện"</formula>
    </cfRule>
  </conditionalFormatting>
  <conditionalFormatting sqref="I84:I91">
    <cfRule type="timePeriod" dxfId="155" priority="165" timePeriod="today">
      <formula>FLOOR(I84,1)=TODAY()</formula>
    </cfRule>
  </conditionalFormatting>
  <conditionalFormatting sqref="J74">
    <cfRule type="expression" dxfId="154" priority="163">
      <formula>$N74="Chưa Thực Hiện"</formula>
    </cfRule>
    <cfRule type="expression" dxfId="153" priority="164">
      <formula>$N74="Đang Thực Hiện"</formula>
    </cfRule>
  </conditionalFormatting>
  <conditionalFormatting sqref="H74:I74">
    <cfRule type="expression" dxfId="152" priority="161">
      <formula>$N74="Chưa Thực Hiện"</formula>
    </cfRule>
    <cfRule type="expression" dxfId="151" priority="162">
      <formula>$N74="Đang Thực Hiện"</formula>
    </cfRule>
  </conditionalFormatting>
  <conditionalFormatting sqref="H74:I74">
    <cfRule type="timePeriod" dxfId="150" priority="160" timePeriod="today">
      <formula>FLOOR(H74,1)=TODAY()</formula>
    </cfRule>
  </conditionalFormatting>
  <conditionalFormatting sqref="K57:K64">
    <cfRule type="expression" dxfId="149" priority="158">
      <formula>$N57="Chưa Thực Hiện"</formula>
    </cfRule>
    <cfRule type="expression" dxfId="148" priority="159">
      <formula>$N57="Đang Thực Hiện"</formula>
    </cfRule>
  </conditionalFormatting>
  <conditionalFormatting sqref="K48:K55">
    <cfRule type="expression" dxfId="147" priority="156">
      <formula>$N48="Chưa Thực Hiện"</formula>
    </cfRule>
    <cfRule type="expression" dxfId="146" priority="157">
      <formula>$N48="Đang Thực Hiện"</formula>
    </cfRule>
  </conditionalFormatting>
  <conditionalFormatting sqref="M44">
    <cfRule type="expression" dxfId="145" priority="148">
      <formula>$N44="Chưa Thực Hiện"</formula>
    </cfRule>
    <cfRule type="expression" dxfId="144" priority="149">
      <formula>$N44="Đang Thực Hiện"</formula>
    </cfRule>
  </conditionalFormatting>
  <conditionalFormatting sqref="M41">
    <cfRule type="expression" dxfId="143" priority="146">
      <formula>$N41="Chưa Thực Hiện"</formula>
    </cfRule>
    <cfRule type="expression" dxfId="142" priority="147">
      <formula>$N41="Đang Thực Hiện"</formula>
    </cfRule>
  </conditionalFormatting>
  <conditionalFormatting sqref="M20:M22">
    <cfRule type="expression" dxfId="141" priority="144">
      <formula>$N20="Chưa Thực Hiện"</formula>
    </cfRule>
    <cfRule type="expression" dxfId="140" priority="145">
      <formula>$N20="Đang Thực Hiện"</formula>
    </cfRule>
  </conditionalFormatting>
  <conditionalFormatting sqref="L74">
    <cfRule type="expression" dxfId="139" priority="142">
      <formula>$N74="Chưa Thực Hiện"</formula>
    </cfRule>
    <cfRule type="expression" dxfId="138" priority="143">
      <formula>$N74="Đang Thực Hiện"</formula>
    </cfRule>
  </conditionalFormatting>
  <conditionalFormatting sqref="M99 A105:B108 A104:C104 M104 A95:C99 A100:B103 J95:M98 J100:M103 J105:M108 E100:H103 E105:H108 E95:H96 E104:G104 E97:G99">
    <cfRule type="expression" dxfId="137" priority="140">
      <formula>$N95="Chưa Thực Hiện"</formula>
    </cfRule>
    <cfRule type="expression" dxfId="136" priority="141">
      <formula>$N95="Đang Thực Hiện"</formula>
    </cfRule>
  </conditionalFormatting>
  <conditionalFormatting sqref="H95:H96 H100:H103 H105:H108">
    <cfRule type="timePeriod" dxfId="135" priority="139" timePeriod="today">
      <formula>FLOOR(H95,1)=TODAY()</formula>
    </cfRule>
  </conditionalFormatting>
  <conditionalFormatting sqref="K99">
    <cfRule type="expression" dxfId="134" priority="137">
      <formula>$N99="Chưa Thực Hiện"</formula>
    </cfRule>
    <cfRule type="expression" dxfId="133" priority="138">
      <formula>$N99="Đang Thực Hiện"</formula>
    </cfRule>
  </conditionalFormatting>
  <conditionalFormatting sqref="K104">
    <cfRule type="expression" dxfId="132" priority="135">
      <formula>$N104="Chưa Thực Hiện"</formula>
    </cfRule>
    <cfRule type="expression" dxfId="131" priority="136">
      <formula>$N104="Đang Thực Hiện"</formula>
    </cfRule>
  </conditionalFormatting>
  <conditionalFormatting sqref="L99">
    <cfRule type="expression" dxfId="130" priority="133">
      <formula>$N99="Chưa Thực Hiện"</formula>
    </cfRule>
    <cfRule type="expression" dxfId="129" priority="134">
      <formula>$N99="Đang Thực Hiện"</formula>
    </cfRule>
  </conditionalFormatting>
  <conditionalFormatting sqref="L104">
    <cfRule type="expression" dxfId="128" priority="131">
      <formula>$N104="Chưa Thực Hiện"</formula>
    </cfRule>
    <cfRule type="expression" dxfId="127" priority="132">
      <formula>$N104="Đang Thực Hiện"</formula>
    </cfRule>
  </conditionalFormatting>
  <conditionalFormatting sqref="I95:I96">
    <cfRule type="expression" dxfId="126" priority="129">
      <formula>$N95="Chưa Thực Hiện"</formula>
    </cfRule>
    <cfRule type="expression" dxfId="125" priority="130">
      <formula>$N95="Đang Thực Hiện"</formula>
    </cfRule>
  </conditionalFormatting>
  <conditionalFormatting sqref="I95:I96">
    <cfRule type="timePeriod" dxfId="124" priority="128" timePeriod="today">
      <formula>FLOOR(I95,1)=TODAY()</formula>
    </cfRule>
  </conditionalFormatting>
  <conditionalFormatting sqref="H97:H98">
    <cfRule type="expression" dxfId="123" priority="126">
      <formula>$N97="Chưa Thực Hiện"</formula>
    </cfRule>
    <cfRule type="expression" dxfId="122" priority="127">
      <formula>$N97="Đang Thực Hiện"</formula>
    </cfRule>
  </conditionalFormatting>
  <conditionalFormatting sqref="H97:H98">
    <cfRule type="timePeriod" dxfId="121" priority="125" timePeriod="today">
      <formula>FLOOR(H97,1)=TODAY()</formula>
    </cfRule>
  </conditionalFormatting>
  <conditionalFormatting sqref="I97:I98">
    <cfRule type="expression" dxfId="120" priority="123">
      <formula>$N97="Chưa Thực Hiện"</formula>
    </cfRule>
    <cfRule type="expression" dxfId="119" priority="124">
      <formula>$N97="Đang Thực Hiện"</formula>
    </cfRule>
  </conditionalFormatting>
  <conditionalFormatting sqref="I97:I98">
    <cfRule type="timePeriod" dxfId="118" priority="122" timePeriod="today">
      <formula>FLOOR(I97,1)=TODAY()</formula>
    </cfRule>
  </conditionalFormatting>
  <conditionalFormatting sqref="I100">
    <cfRule type="expression" dxfId="117" priority="120">
      <formula>$N100="Chưa Thực Hiện"</formula>
    </cfRule>
    <cfRule type="expression" dxfId="116" priority="121">
      <formula>$N100="Đang Thực Hiện"</formula>
    </cfRule>
  </conditionalFormatting>
  <conditionalFormatting sqref="I100">
    <cfRule type="timePeriod" dxfId="115" priority="119" timePeriod="today">
      <formula>FLOOR(I100,1)=TODAY()</formula>
    </cfRule>
  </conditionalFormatting>
  <conditionalFormatting sqref="I102">
    <cfRule type="expression" dxfId="114" priority="117">
      <formula>$N102="Chưa Thực Hiện"</formula>
    </cfRule>
    <cfRule type="expression" dxfId="113" priority="118">
      <formula>$N102="Đang Thực Hiện"</formula>
    </cfRule>
  </conditionalFormatting>
  <conditionalFormatting sqref="I102">
    <cfRule type="timePeriod" dxfId="112" priority="116" timePeriod="today">
      <formula>FLOOR(I102,1)=TODAY()</formula>
    </cfRule>
  </conditionalFormatting>
  <conditionalFormatting sqref="I103">
    <cfRule type="expression" dxfId="111" priority="114">
      <formula>$N103="Chưa Thực Hiện"</formula>
    </cfRule>
    <cfRule type="expression" dxfId="110" priority="115">
      <formula>$N103="Đang Thực Hiện"</formula>
    </cfRule>
  </conditionalFormatting>
  <conditionalFormatting sqref="I103">
    <cfRule type="timePeriod" dxfId="109" priority="113" timePeriod="today">
      <formula>FLOOR(I103,1)=TODAY()</formula>
    </cfRule>
  </conditionalFormatting>
  <conditionalFormatting sqref="I101">
    <cfRule type="expression" dxfId="108" priority="111">
      <formula>$N101="Chưa Thực Hiện"</formula>
    </cfRule>
    <cfRule type="expression" dxfId="107" priority="112">
      <formula>$N101="Đang Thực Hiện"</formula>
    </cfRule>
  </conditionalFormatting>
  <conditionalFormatting sqref="I101">
    <cfRule type="timePeriod" dxfId="106" priority="110" timePeriod="today">
      <formula>FLOOR(I101,1)=TODAY()</formula>
    </cfRule>
  </conditionalFormatting>
  <conditionalFormatting sqref="I105:I108">
    <cfRule type="expression" dxfId="105" priority="108">
      <formula>$N105="Chưa Thực Hiện"</formula>
    </cfRule>
    <cfRule type="expression" dxfId="104" priority="109">
      <formula>$N105="Đang Thực Hiện"</formula>
    </cfRule>
  </conditionalFormatting>
  <conditionalFormatting sqref="I105:I108">
    <cfRule type="timePeriod" dxfId="103" priority="107" timePeriod="today">
      <formula>FLOOR(I105,1)=TODAY()</formula>
    </cfRule>
  </conditionalFormatting>
  <conditionalFormatting sqref="N36:N41">
    <cfRule type="expression" dxfId="102" priority="105">
      <formula>$N36="Chưa Thực Hiện"</formula>
    </cfRule>
    <cfRule type="expression" dxfId="101" priority="106">
      <formula>$N36="Đang Thực Hiện"</formula>
    </cfRule>
  </conditionalFormatting>
  <conditionalFormatting sqref="N43:N44">
    <cfRule type="expression" dxfId="100" priority="103">
      <formula>$N43="Chưa Thực Hiện"</formula>
    </cfRule>
    <cfRule type="expression" dxfId="99" priority="104">
      <formula>$N43="Đang Thực Hiện"</formula>
    </cfRule>
  </conditionalFormatting>
  <conditionalFormatting sqref="N99">
    <cfRule type="expression" dxfId="98" priority="101">
      <formula>$N99="Chưa Thực Hiện"</formula>
    </cfRule>
    <cfRule type="expression" dxfId="97" priority="102">
      <formula>$N99="Đang Thực Hiện"</formula>
    </cfRule>
  </conditionalFormatting>
  <conditionalFormatting sqref="N104">
    <cfRule type="expression" dxfId="96" priority="99">
      <formula>$N104="Chưa Thực Hiện"</formula>
    </cfRule>
    <cfRule type="expression" dxfId="95" priority="100">
      <formula>$N104="Đang Thực Hiện"</formula>
    </cfRule>
  </conditionalFormatting>
  <conditionalFormatting sqref="H99:I99">
    <cfRule type="expression" dxfId="94" priority="94">
      <formula>$N99="Chưa Thực Hiện"</formula>
    </cfRule>
    <cfRule type="expression" dxfId="93" priority="95">
      <formula>$N99="Đang Thực Hiện"</formula>
    </cfRule>
  </conditionalFormatting>
  <conditionalFormatting sqref="H99:I99">
    <cfRule type="timePeriod" dxfId="92" priority="93" timePeriod="today">
      <formula>FLOOR(H99,1)=TODAY()</formula>
    </cfRule>
  </conditionalFormatting>
  <conditionalFormatting sqref="H104:I104">
    <cfRule type="expression" dxfId="91" priority="91">
      <formula>$N104="Chưa Thực Hiện"</formula>
    </cfRule>
    <cfRule type="expression" dxfId="90" priority="92">
      <formula>$N104="Đang Thực Hiện"</formula>
    </cfRule>
  </conditionalFormatting>
  <conditionalFormatting sqref="H104:I104">
    <cfRule type="timePeriod" dxfId="89" priority="90" timePeriod="today">
      <formula>FLOOR(H104,1)=TODAY()</formula>
    </cfRule>
  </conditionalFormatting>
  <conditionalFormatting sqref="J99">
    <cfRule type="expression" dxfId="88" priority="88">
      <formula>$N99="Chưa Thực Hiện"</formula>
    </cfRule>
    <cfRule type="expression" dxfId="87" priority="89">
      <formula>$N99="Đang Thực Hiện"</formula>
    </cfRule>
  </conditionalFormatting>
  <conditionalFormatting sqref="J104">
    <cfRule type="expression" dxfId="86" priority="86">
      <formula>$N104="Chưa Thực Hiện"</formula>
    </cfRule>
    <cfRule type="expression" dxfId="85" priority="87">
      <formula>$N104="Đang Thực Hiện"</formula>
    </cfRule>
  </conditionalFormatting>
  <conditionalFormatting sqref="J44">
    <cfRule type="expression" dxfId="84" priority="84">
      <formula>$N44="Chưa Thực Hiện"</formula>
    </cfRule>
    <cfRule type="expression" dxfId="83" priority="85">
      <formula>$N44="Đang Thực Hiện"</formula>
    </cfRule>
  </conditionalFormatting>
  <conditionalFormatting sqref="C57:C64">
    <cfRule type="expression" dxfId="82" priority="82">
      <formula>$N57="Chưa Thực Hiện"</formula>
    </cfRule>
    <cfRule type="expression" dxfId="81" priority="83">
      <formula>$N57="Đang Thực Hiện"</formula>
    </cfRule>
  </conditionalFormatting>
  <conditionalFormatting sqref="C66:C73">
    <cfRule type="expression" dxfId="80" priority="80">
      <formula>$N66="Chưa Thực Hiện"</formula>
    </cfRule>
    <cfRule type="expression" dxfId="79" priority="81">
      <formula>$N66="Đang Thực Hiện"</formula>
    </cfRule>
  </conditionalFormatting>
  <conditionalFormatting sqref="C75:C82">
    <cfRule type="expression" dxfId="78" priority="78">
      <formula>$N75="Chưa Thực Hiện"</formula>
    </cfRule>
    <cfRule type="expression" dxfId="77" priority="79">
      <formula>$N75="Đang Thực Hiện"</formula>
    </cfRule>
  </conditionalFormatting>
  <conditionalFormatting sqref="C84:C91">
    <cfRule type="expression" dxfId="76" priority="76">
      <formula>$N84="Chưa Thực Hiện"</formula>
    </cfRule>
    <cfRule type="expression" dxfId="75" priority="77">
      <formula>$N84="Đang Thực Hiện"</formula>
    </cfRule>
  </conditionalFormatting>
  <conditionalFormatting sqref="C100:C103">
    <cfRule type="expression" dxfId="74" priority="74">
      <formula>$N100="Chưa Thực Hiện"</formula>
    </cfRule>
    <cfRule type="expression" dxfId="73" priority="75">
      <formula>$N100="Đang Thực Hiện"</formula>
    </cfRule>
  </conditionalFormatting>
  <conditionalFormatting sqref="C105:C108">
    <cfRule type="expression" dxfId="72" priority="72">
      <formula>$N105="Chưa Thực Hiện"</formula>
    </cfRule>
    <cfRule type="expression" dxfId="71" priority="73">
      <formula>$N105="Đang Thực Hiện"</formula>
    </cfRule>
  </conditionalFormatting>
  <conditionalFormatting sqref="K22">
    <cfRule type="expression" dxfId="70" priority="70">
      <formula>$N22="Chưa Thực Hiện"</formula>
    </cfRule>
    <cfRule type="expression" dxfId="69" priority="71">
      <formula>$N22="Đang Thực Hiện"</formula>
    </cfRule>
  </conditionalFormatting>
  <conditionalFormatting sqref="K79:K82">
    <cfRule type="expression" dxfId="68" priority="68">
      <formula>$N79="Chưa Thực Hiện"</formula>
    </cfRule>
    <cfRule type="expression" dxfId="67" priority="69">
      <formula>$N79="Đang Thực Hiện"</formula>
    </cfRule>
  </conditionalFormatting>
  <conditionalFormatting sqref="K88:K91">
    <cfRule type="expression" dxfId="66" priority="66">
      <formula>$N88="Chưa Thực Hiện"</formula>
    </cfRule>
    <cfRule type="expression" dxfId="65" priority="67">
      <formula>$N88="Đang Thực Hiện"</formula>
    </cfRule>
  </conditionalFormatting>
  <conditionalFormatting sqref="I115">
    <cfRule type="expression" dxfId="64" priority="64">
      <formula>$N115="Chưa Thực Hiện"</formula>
    </cfRule>
    <cfRule type="expression" dxfId="63" priority="65">
      <formula>$N115="Đang Thực Hiện"</formula>
    </cfRule>
  </conditionalFormatting>
  <conditionalFormatting sqref="I120">
    <cfRule type="expression" dxfId="62" priority="62">
      <formula>$N120="Chưa Thực Hiện"</formula>
    </cfRule>
    <cfRule type="expression" dxfId="61" priority="63">
      <formula>$N120="Đang Thực Hiện"</formula>
    </cfRule>
  </conditionalFormatting>
  <conditionalFormatting sqref="R45:AS46">
    <cfRule type="cellIs" dxfId="60" priority="50" operator="equal">
      <formula>1</formula>
    </cfRule>
    <cfRule type="cellIs" dxfId="59" priority="51" operator="between">
      <formula>0.01</formula>
      <formula>0.99</formula>
    </cfRule>
    <cfRule type="expression" dxfId="58" priority="52">
      <formula>AND(R$7&gt;=$H45,R$7&lt;=$I45,$N45="Đang Thực Hiện")</formula>
    </cfRule>
    <cfRule type="expression" dxfId="57" priority="61">
      <formula>AND(R$7&gt;=$H45,R$7&lt;=$I45,$N45="Chưa Thực Hiện")</formula>
    </cfRule>
  </conditionalFormatting>
  <conditionalFormatting sqref="J45:J46 A45:C46 L45:M46 E45:H46">
    <cfRule type="expression" dxfId="56" priority="59">
      <formula>$N45="Chưa Thực Hiện"</formula>
    </cfRule>
    <cfRule type="expression" dxfId="55" priority="60">
      <formula>$N45="Đang Thực Hiện"</formula>
    </cfRule>
  </conditionalFormatting>
  <conditionalFormatting sqref="H45:H46">
    <cfRule type="timePeriod" dxfId="54" priority="58" timePeriod="today">
      <formula>FLOOR(H45,1)=TODAY()</formula>
    </cfRule>
  </conditionalFormatting>
  <conditionalFormatting sqref="I45:I46">
    <cfRule type="expression" dxfId="53" priority="56">
      <formula>$N45="Chưa Thực Hiện"</formula>
    </cfRule>
    <cfRule type="expression" dxfId="52" priority="57">
      <formula>$N45="Đang Thực Hiện"</formula>
    </cfRule>
  </conditionalFormatting>
  <conditionalFormatting sqref="I45:I46">
    <cfRule type="timePeriod" dxfId="51" priority="55" timePeriod="today">
      <formula>FLOOR(I45,1)=TODAY()</formula>
    </cfRule>
  </conditionalFormatting>
  <conditionalFormatting sqref="K45:K46">
    <cfRule type="expression" dxfId="50" priority="53">
      <formula>$N45="Chưa Thực Hiện"</formula>
    </cfRule>
    <cfRule type="expression" dxfId="49" priority="54">
      <formula>$N45="Đang Thực Hiện"</formula>
    </cfRule>
  </conditionalFormatting>
  <conditionalFormatting sqref="N45">
    <cfRule type="expression" dxfId="48" priority="48">
      <formula>$N45="Chưa Thực Hiện"</formula>
    </cfRule>
    <cfRule type="expression" dxfId="47" priority="49">
      <formula>$N45="Đang Thực Hiện"</formula>
    </cfRule>
  </conditionalFormatting>
  <conditionalFormatting sqref="N46">
    <cfRule type="expression" dxfId="46" priority="46">
      <formula>$N46="Chưa Thực Hiện"</formula>
    </cfRule>
    <cfRule type="expression" dxfId="45" priority="47">
      <formula>$N46="Đang Thực Hiện"</formula>
    </cfRule>
  </conditionalFormatting>
  <conditionalFormatting sqref="N48:N55">
    <cfRule type="expression" dxfId="44" priority="44">
      <formula>$N48="Chưa Thực Hiện"</formula>
    </cfRule>
    <cfRule type="expression" dxfId="43" priority="45">
      <formula>$N48="Đang Thực Hiện"</formula>
    </cfRule>
  </conditionalFormatting>
  <conditionalFormatting sqref="N57:N64">
    <cfRule type="expression" dxfId="42" priority="42">
      <formula>$N57="Chưa Thực Hiện"</formula>
    </cfRule>
    <cfRule type="expression" dxfId="41" priority="43">
      <formula>$N57="Đang Thực Hiện"</formula>
    </cfRule>
  </conditionalFormatting>
  <conditionalFormatting sqref="N66:N73">
    <cfRule type="expression" dxfId="40" priority="40">
      <formula>$N66="Chưa Thực Hiện"</formula>
    </cfRule>
    <cfRule type="expression" dxfId="39" priority="41">
      <formula>$N66="Đang Thực Hiện"</formula>
    </cfRule>
  </conditionalFormatting>
  <conditionalFormatting sqref="N75:N82">
    <cfRule type="expression" dxfId="38" priority="38">
      <formula>$N75="Chưa Thực Hiện"</formula>
    </cfRule>
    <cfRule type="expression" dxfId="37" priority="39">
      <formula>$N75="Đang Thực Hiện"</formula>
    </cfRule>
  </conditionalFormatting>
  <conditionalFormatting sqref="N84:N91">
    <cfRule type="expression" dxfId="36" priority="36">
      <formula>$N84="Chưa Thực Hiện"</formula>
    </cfRule>
    <cfRule type="expression" dxfId="35" priority="37">
      <formula>$N84="Đang Thực Hiện"</formula>
    </cfRule>
  </conditionalFormatting>
  <conditionalFormatting sqref="N95:N98">
    <cfRule type="expression" dxfId="34" priority="34">
      <formula>$N95="Chưa Thực Hiện"</formula>
    </cfRule>
    <cfRule type="expression" dxfId="33" priority="35">
      <formula>$N95="Đang Thực Hiện"</formula>
    </cfRule>
  </conditionalFormatting>
  <conditionalFormatting sqref="N100:N103">
    <cfRule type="expression" dxfId="32" priority="32">
      <formula>$N100="Chưa Thực Hiện"</formula>
    </cfRule>
    <cfRule type="expression" dxfId="31" priority="33">
      <formula>$N100="Đang Thực Hiện"</formula>
    </cfRule>
  </conditionalFormatting>
  <conditionalFormatting sqref="N105:N108">
    <cfRule type="expression" dxfId="30" priority="30">
      <formula>$N105="Chưa Thực Hiện"</formula>
    </cfRule>
    <cfRule type="expression" dxfId="29" priority="31">
      <formula>$N105="Đang Thực Hiện"</formula>
    </cfRule>
  </conditionalFormatting>
  <conditionalFormatting sqref="D20:D21">
    <cfRule type="expression" dxfId="28" priority="28">
      <formula>$N20="Chưa Thực Hiện"</formula>
    </cfRule>
    <cfRule type="expression" dxfId="27" priority="29">
      <formula>$N20="Đang Thực Hiện"</formula>
    </cfRule>
  </conditionalFormatting>
  <conditionalFormatting sqref="D36:D41">
    <cfRule type="expression" dxfId="26" priority="26">
      <formula>$N36="Chưa Thực Hiện"</formula>
    </cfRule>
    <cfRule type="expression" dxfId="25" priority="27">
      <formula>$N36="Đang Thực Hiện"</formula>
    </cfRule>
  </conditionalFormatting>
  <conditionalFormatting sqref="D43:D108">
    <cfRule type="expression" dxfId="24" priority="24">
      <formula>$N43="Chưa Thực Hiện"</formula>
    </cfRule>
    <cfRule type="expression" dxfId="23" priority="25">
      <formula>$N43="Đang Thực Hiện"</formula>
    </cfRule>
  </conditionalFormatting>
  <conditionalFormatting sqref="D110:D114">
    <cfRule type="expression" dxfId="22" priority="22">
      <formula>$N110="Chưa Thực Hiện"</formula>
    </cfRule>
    <cfRule type="expression" dxfId="21" priority="23">
      <formula>$N110="Đang Thực Hiện"</formula>
    </cfRule>
  </conditionalFormatting>
  <conditionalFormatting sqref="I121:I125">
    <cfRule type="expression" dxfId="20" priority="20">
      <formula>$N121="Chưa Thực Hiện"</formula>
    </cfRule>
    <cfRule type="expression" dxfId="19" priority="21">
      <formula>$N121="Đang Thực Hiện"</formula>
    </cfRule>
  </conditionalFormatting>
  <conditionalFormatting sqref="N92">
    <cfRule type="expression" dxfId="18" priority="18">
      <formula>$N92="Chưa Thực Hiện"</formula>
    </cfRule>
    <cfRule type="expression" dxfId="17" priority="19">
      <formula>$N92="Đang Thực Hiện"</formula>
    </cfRule>
  </conditionalFormatting>
  <conditionalFormatting sqref="N93">
    <cfRule type="expression" dxfId="16" priority="16">
      <formula>$N93="Chưa Thực Hiện"</formula>
    </cfRule>
    <cfRule type="expression" dxfId="15" priority="17">
      <formula>$N93="Đang Thực Hiện"</formula>
    </cfRule>
  </conditionalFormatting>
  <conditionalFormatting sqref="H9:I9">
    <cfRule type="timePeriod" dxfId="14" priority="15" timePeriod="today">
      <formula>FLOOR(H9,1)=TODAY()</formula>
    </cfRule>
  </conditionalFormatting>
  <conditionalFormatting sqref="H8:I8">
    <cfRule type="timePeriod" dxfId="13" priority="14" timePeriod="today">
      <formula>FLOOR(H8,1)=TODAY()</formula>
    </cfRule>
  </conditionalFormatting>
  <conditionalFormatting sqref="R109:AS109">
    <cfRule type="cellIs" dxfId="12" priority="9" operator="equal">
      <formula>1</formula>
    </cfRule>
    <cfRule type="cellIs" dxfId="11" priority="10" operator="between">
      <formula>0.01</formula>
      <formula>0.99</formula>
    </cfRule>
    <cfRule type="expression" dxfId="10" priority="11">
      <formula>AND(R$7&gt;=$H109,R$7&lt;=$I109,$N109="Đang Thực Hiện")</formula>
    </cfRule>
    <cfRule type="expression" dxfId="9" priority="13">
      <formula>AND(R$7&gt;=$H109,R$7&lt;=$I109,$N109="Chưa Thực Hiện")</formula>
    </cfRule>
  </conditionalFormatting>
  <conditionalFormatting sqref="H109:I109">
    <cfRule type="timePeriod" dxfId="8" priority="12" timePeriod="today">
      <formula>FLOOR(H109,1)=TODAY()</formula>
    </cfRule>
  </conditionalFormatting>
  <conditionalFormatting sqref="I109">
    <cfRule type="expression" dxfId="7" priority="7">
      <formula>$N109="Chưa Thực Hiện"</formula>
    </cfRule>
    <cfRule type="expression" dxfId="6" priority="8">
      <formula>$N109="Đang Thực Hiện"</formula>
    </cfRule>
  </conditionalFormatting>
  <conditionalFormatting sqref="A20:A21 A12:A13 A36:A39 A15:A18 A24:A34">
    <cfRule type="expression" dxfId="5" priority="5">
      <formula>$N12="Chưa Thực Hiện"</formula>
    </cfRule>
    <cfRule type="expression" dxfId="4" priority="6">
      <formula>$N12="Đang Thực Hiện"</formula>
    </cfRule>
  </conditionalFormatting>
  <conditionalFormatting sqref="A40:A41">
    <cfRule type="expression" dxfId="3" priority="3">
      <formula>$N40="Chưa Thực Hiện"</formula>
    </cfRule>
    <cfRule type="expression" dxfId="2" priority="4">
      <formula>$N40="Đang Thực Hiện"</formula>
    </cfRule>
  </conditionalFormatting>
  <conditionalFormatting sqref="A22">
    <cfRule type="expression" dxfId="1" priority="1">
      <formula>$N22="Chưa Thực Hiện"</formula>
    </cfRule>
    <cfRule type="expression" dxfId="0" priority="2">
      <formula>$N22="Đang Thực Hiện"</formula>
    </cfRule>
  </conditionalFormatting>
  <dataValidations count="1">
    <dataValidation type="list" allowBlank="1" showInputMessage="1" showErrorMessage="1" sqref="E11:E114">
      <formula1>$E$126:$E$127</formula1>
    </dataValidation>
  </dataValidations>
  <pageMargins left="0.7" right="0.7" top="0.75" bottom="0.75" header="0.3" footer="0.3"/>
  <pageSetup paperSize="8" scale="27" fitToHeight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283D8B53661C43B6740E33612392BF" ma:contentTypeVersion="14" ma:contentTypeDescription="Create a new document." ma:contentTypeScope="" ma:versionID="6571aeab06be513d9c6d3be3adb5b30d">
  <xsd:schema xmlns:xsd="http://www.w3.org/2001/XMLSchema" xmlns:xs="http://www.w3.org/2001/XMLSchema" xmlns:p="http://schemas.microsoft.com/office/2006/metadata/properties" xmlns:ns2="16414f44-e479-4a76-81c6-3546f3c5c94e" xmlns:ns3="71bc7400-d838-4157-afbe-ee81981e0bb3" targetNamespace="http://schemas.microsoft.com/office/2006/metadata/properties" ma:root="true" ma:fieldsID="9f4d68c64d6aa1e9a9fadf9fe045f577" ns2:_="" ns3:_="">
    <xsd:import namespace="16414f44-e479-4a76-81c6-3546f3c5c94e"/>
    <xsd:import namespace="71bc7400-d838-4157-afbe-ee81981e0b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14f44-e479-4a76-81c6-3546f3c5c9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2e7850e-dcac-46a0-b304-d0721f753b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c7400-d838-4157-afbe-ee81981e0bb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7cc9cdf-df31-452a-b7dd-f69e5c943013}" ma:internalName="TaxCatchAll" ma:showField="CatchAllData" ma:web="71bc7400-d838-4157-afbe-ee81981e0b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414f44-e479-4a76-81c6-3546f3c5c94e">
      <Terms xmlns="http://schemas.microsoft.com/office/infopath/2007/PartnerControls"/>
    </lcf76f155ced4ddcb4097134ff3c332f>
    <TaxCatchAll xmlns="71bc7400-d838-4157-afbe-ee81981e0bb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A2533-12AC-4D0F-B89E-8701E8E9A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14f44-e479-4a76-81c6-3546f3c5c94e"/>
    <ds:schemaRef ds:uri="71bc7400-d838-4157-afbe-ee81981e0b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B9A98-042C-40E7-B7A7-61667C6C7798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6414f44-e479-4a76-81c6-3546f3c5c94e"/>
    <ds:schemaRef ds:uri="http://purl.org/dc/elements/1.1/"/>
    <ds:schemaRef ds:uri="71bc7400-d838-4157-afbe-ee81981e0bb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E97CCC-C118-4B41-8800-C020C57469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Ke hoach</vt:lpstr>
      <vt:lpstr>W11-12 Dot1</vt:lpstr>
      <vt:lpstr>W12-13 Dot2</vt:lpstr>
      <vt:lpstr>'Ke hoach'!Print_Area</vt:lpstr>
      <vt:lpstr>'W11-12 Dot1'!Print_Area</vt:lpstr>
      <vt:lpstr>'W12-13 Dot2'!Print_Area</vt:lpstr>
      <vt:lpstr>'W11-12 Dot1'!Print_Titles</vt:lpstr>
      <vt:lpstr>'W12-13 Dot2'!Print_Titles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Viet Phuong</dc:creator>
  <cp:keywords/>
  <dc:description/>
  <cp:lastModifiedBy>Nguyen Van Hoang Dong</cp:lastModifiedBy>
  <cp:revision/>
  <cp:lastPrinted>2025-03-25T10:05:35Z</cp:lastPrinted>
  <dcterms:created xsi:type="dcterms:W3CDTF">2022-06-09T10:52:04Z</dcterms:created>
  <dcterms:modified xsi:type="dcterms:W3CDTF">2025-06-02T04:01:08Z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0x01010032283D8B53661C43B6740E33612392BF</vt:lpwstr>
  </property>
  <property fmtid="{D5CDD505-2E9C-101B-9397-08002B2CF9AE}" pid="3" name="MediaServiceImageTags">
    <vt:lpwstr/>
  </property>
</Properties>
</file>