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ung/Downloads/"/>
    </mc:Choice>
  </mc:AlternateContent>
  <xr:revisionPtr revIDLastSave="0" documentId="13_ncr:1_{A361A82A-850B-F24F-BF13-00D584663CC5}" xr6:coauthVersionLast="47" xr6:coauthVersionMax="47" xr10:uidLastSave="{00000000-0000-0000-0000-000000000000}"/>
  <bookViews>
    <workbookView xWindow="0" yWindow="760" windowWidth="34560" windowHeight="21580" activeTab="2" xr2:uid="{EFA4B1E7-E5DC-5D49-A187-58F40D04F5F0}"/>
  </bookViews>
  <sheets>
    <sheet name="Note" sheetId="5" r:id="rId1"/>
    <sheet name="Team" sheetId="2" r:id="rId2"/>
    <sheet name="Tasks" sheetId="1" r:id="rId3"/>
    <sheet name="DailyWork" sheetId="4" r:id="rId4"/>
    <sheet name="Dashboard" sheetId="3" r:id="rId5"/>
  </sheets>
  <calcPr calcId="181029"/>
  <pivotCaches>
    <pivotCache cacheId="82" r:id="rId6"/>
    <pivotCache cacheId="9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A16" i="1" a="1"/>
  <c r="A16" i="1" s="1"/>
  <c r="A17" i="1" a="1"/>
  <c r="A17" i="1" s="1"/>
  <c r="A13" i="1" a="1"/>
  <c r="A13" i="1" s="1"/>
  <c r="A12" i="1" a="1"/>
  <c r="A12" i="1" s="1"/>
  <c r="A11" i="1" a="1"/>
  <c r="A11" i="1" s="1"/>
  <c r="A9" i="1" a="1"/>
  <c r="A9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10" i="1" a="1"/>
  <c r="A10" i="1" s="1"/>
  <c r="A14" i="1" a="1"/>
  <c r="A14" i="1" s="1"/>
  <c r="J2" i="4"/>
  <c r="J3" i="4"/>
  <c r="B2" i="5"/>
  <c r="B2" i="4"/>
  <c r="A3" i="4"/>
  <c r="B3" i="4"/>
  <c r="A2" i="4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4" i="3"/>
  <c r="B3" i="3"/>
  <c r="B2" i="3"/>
  <c r="B1" i="3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G2" i="4" l="1"/>
  <c r="D3" i="4"/>
  <c r="D2" i="4"/>
  <c r="E3" i="4"/>
  <c r="E2" i="4"/>
  <c r="G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<sst xmlns="http://schemas.openxmlformats.org/spreadsheetml/2006/main" count="188" uniqueCount="87">
  <si>
    <t>Description</t>
  </si>
  <si>
    <t>High</t>
  </si>
  <si>
    <t>Task ID</t>
  </si>
  <si>
    <t>Task Name</t>
  </si>
  <si>
    <t>Priority</t>
  </si>
  <si>
    <t>Status</t>
  </si>
  <si>
    <t>Assignee</t>
  </si>
  <si>
    <t>Due Date</t>
  </si>
  <si>
    <t>Dependencies</t>
  </si>
  <si>
    <t>Sprint</t>
  </si>
  <si>
    <t>Labels</t>
  </si>
  <si>
    <t>Comments</t>
  </si>
  <si>
    <t>Medium</t>
  </si>
  <si>
    <t>Low</t>
  </si>
  <si>
    <t>Backlog</t>
  </si>
  <si>
    <t>In Progress</t>
  </si>
  <si>
    <t>Review</t>
  </si>
  <si>
    <t>Done</t>
  </si>
  <si>
    <t>Name</t>
  </si>
  <si>
    <t>Role</t>
  </si>
  <si>
    <t>Skills</t>
  </si>
  <si>
    <t>Current Capacity</t>
  </si>
  <si>
    <t>KhoaNT30</t>
  </si>
  <si>
    <t>HieuDT71</t>
  </si>
  <si>
    <t>AnhPT95</t>
  </si>
  <si>
    <t>HoangNT66</t>
  </si>
  <si>
    <t>HungHT34</t>
  </si>
  <si>
    <t>LongHT14</t>
  </si>
  <si>
    <t>MinhLN30</t>
  </si>
  <si>
    <t>QuangNG</t>
  </si>
  <si>
    <t>ThaiNT13</t>
  </si>
  <si>
    <t>TrungLH12</t>
  </si>
  <si>
    <t>TruongNH14</t>
  </si>
  <si>
    <t>Total Tasks</t>
  </si>
  <si>
    <t>IvyEdge</t>
  </si>
  <si>
    <t>Completed</t>
  </si>
  <si>
    <t>GHC</t>
  </si>
  <si>
    <t>Overdue</t>
  </si>
  <si>
    <t>Projects</t>
  </si>
  <si>
    <t>PUX</t>
  </si>
  <si>
    <t>Project</t>
  </si>
  <si>
    <t>Reference</t>
  </si>
  <si>
    <t>Entry ID</t>
  </si>
  <si>
    <t>Date</t>
  </si>
  <si>
    <t>Team Member</t>
  </si>
  <si>
    <t>Work Description</t>
  </si>
  <si>
    <t>RAG</t>
  </si>
  <si>
    <t>Task Details</t>
  </si>
  <si>
    <t>Improve algorithm</t>
  </si>
  <si>
    <t>App</t>
  </si>
  <si>
    <t>Integrate model API into the stream processing pipeline</t>
  </si>
  <si>
    <r>
      <t xml:space="preserve">For columns highlighted in </t>
    </r>
    <r>
      <rPr>
        <b/>
        <sz val="12"/>
        <color theme="0" tint="-0.249977111117893"/>
        <rFont val="Calibri (Body)"/>
      </rPr>
      <t>grey</t>
    </r>
    <r>
      <rPr>
        <sz val="12"/>
        <color theme="1"/>
        <rFont val="Calibri"/>
        <family val="2"/>
        <scheme val="minor"/>
      </rPr>
      <t>, you do not need to fill in values.</t>
    </r>
  </si>
  <si>
    <t>Date Format</t>
  </si>
  <si>
    <t>Start Date</t>
  </si>
  <si>
    <t>End Date</t>
  </si>
  <si>
    <t>Regular Hours</t>
  </si>
  <si>
    <t>OT Hours</t>
  </si>
  <si>
    <t>Roles</t>
  </si>
  <si>
    <t>AIE</t>
  </si>
  <si>
    <t>Grand Total</t>
  </si>
  <si>
    <t>Tasks/Project</t>
  </si>
  <si>
    <t>Optimize the keyword spotting application</t>
  </si>
  <si>
    <t>Date Hours</t>
  </si>
  <si>
    <t>Member</t>
  </si>
  <si>
    <t>Total OT Hours</t>
  </si>
  <si>
    <t>Total Regular Hours</t>
  </si>
  <si>
    <t>Multilingual</t>
  </si>
  <si>
    <t>Research, evaluate, and test open-source speech-to-text (STT) and text-to-speech (TTS) models optimized for Japanese</t>
  </si>
  <si>
    <t>Integrate the selected models into the system</t>
  </si>
  <si>
    <t>Develop Input Data Processing Pipeline</t>
  </si>
  <si>
    <t>- Design a document pre-processing pipeline
- Create a metadata extraction system</t>
  </si>
  <si>
    <t/>
  </si>
  <si>
    <t>Develop Evaluation Pipeline</t>
  </si>
  <si>
    <t>- Define retrieval quality metrics
- Implement an automated evaluation pipeline
- Create a ground truth dataset
- Design a testing framework</t>
  </si>
  <si>
    <t>Control</t>
  </si>
  <si>
    <t>Think methods to optimize LLM calls within the pipeline</t>
  </si>
  <si>
    <t>Conduct a survey of LLM engine solutions with fast inference capabilities</t>
  </si>
  <si>
    <t>Evaluate device performance using vLLM engine</t>
  </si>
  <si>
    <t>Conduct a survey and implement LLM fine-tuning solutions</t>
  </si>
  <si>
    <t>Conduct a survey and implement LLM RLHF solutions</t>
  </si>
  <si>
    <t>Navigation</t>
  </si>
  <si>
    <t>Conduct a survey on open-source navigation solutions</t>
  </si>
  <si>
    <t>Develop a prototype for the navigation feature</t>
  </si>
  <si>
    <t>Integrate the navigation feature into the LLM agent</t>
  </si>
  <si>
    <t>Evaluate the LLM agent's performance for navigation queries</t>
  </si>
  <si>
    <t>IVY-RAG-002</t>
  </si>
  <si>
    <t>IVY-RAG-001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</si>
</sst>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71" formatCode="[$]d/m/yy;@" x16r2:formatCode16="[$-en-VN,1]d/m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171" fontId="0" fillId="0" borderId="0" xfId="0" applyNumberFormat="1"/>
    <xf numFmtId="171" fontId="0" fillId="0" borderId="0" xfId="0" applyNumberFormat="1" applyAlignment="1">
      <alignment vertical="center"/>
    </xf>
    <xf numFmtId="0" fontId="1" fillId="0" borderId="0" xfId="0" quotePrefix="1" applyFont="1"/>
    <xf numFmtId="1" fontId="2" fillId="0" borderId="0" xfId="0" applyNumberFormat="1" applyFont="1"/>
    <xf numFmtId="1" fontId="0" fillId="0" borderId="0" xfId="0" applyNumberFormat="1" applyAlignment="1">
      <alignment vertical="center"/>
    </xf>
    <xf numFmtId="49" fontId="2" fillId="0" borderId="0" xfId="0" applyNumberFormat="1" applyFont="1"/>
    <xf numFmtId="49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4" fillId="0" borderId="0" xfId="0" applyNumberFormat="1" applyFont="1"/>
    <xf numFmtId="0" fontId="0" fillId="0" borderId="0" xfId="0" quotePrefix="1" applyAlignment="1">
      <alignment vertical="center"/>
    </xf>
    <xf numFmtId="0" fontId="0" fillId="0" borderId="0" xfId="0" applyAlignment="1"/>
    <xf numFmtId="0" fontId="4" fillId="0" borderId="0" xfId="0" applyFont="1" applyProtection="1"/>
    <xf numFmtId="0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45">
    <dxf>
      <fill>
        <patternFill>
          <bgColor theme="2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wrapText="0"/>
    </dxf>
    <dxf>
      <alignment wrapText="0"/>
    </dxf>
    <dxf>
      <alignment wrapText="1"/>
    </dxf>
    <dxf>
      <alignment wrapText="0"/>
    </dxf>
    <dxf>
      <fill>
        <patternFill>
          <bgColor theme="2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  <protection locked="1" hidden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71" formatCode="[$]d/m/yy;@" x16r2:formatCode16="[$-en-VN,1]d/m/yy;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1" formatCode="0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71" formatCode="[$]d/m/yy;@" x16r2:formatCode16="[$-en-VN,1]d/m/yy;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B7A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Tasks Insights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Dashboard!$E$1:$E$2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Dashboard!$D$3:$D$6</c:f>
              <c:strCache>
                <c:ptCount val="3"/>
                <c:pt idx="0">
                  <c:v>GHC</c:v>
                </c:pt>
                <c:pt idx="1">
                  <c:v>IvyEdge</c:v>
                </c:pt>
                <c:pt idx="2">
                  <c:v>PUX</c:v>
                </c:pt>
              </c:strCache>
            </c:strRef>
          </c:cat>
          <c:val>
            <c:numRef>
              <c:f>Dashboard!$E$3:$E$6</c:f>
              <c:numCache>
                <c:formatCode>General</c:formatCode>
                <c:ptCount val="3"/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1-1549-99C5-1A0377ED1E8C}"/>
            </c:ext>
          </c:extLst>
        </c:ser>
        <c:ser>
          <c:idx val="1"/>
          <c:order val="1"/>
          <c:tx>
            <c:strRef>
              <c:f>Dashboard!$F$1:$F$2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Dashboard!$D$3:$D$6</c:f>
              <c:strCache>
                <c:ptCount val="3"/>
                <c:pt idx="0">
                  <c:v>GHC</c:v>
                </c:pt>
                <c:pt idx="1">
                  <c:v>IvyEdge</c:v>
                </c:pt>
                <c:pt idx="2">
                  <c:v>PUX</c:v>
                </c:pt>
              </c:strCache>
            </c:strRef>
          </c:cat>
          <c:val>
            <c:numRef>
              <c:f>Dashboard!$F$3:$F$6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1-1549-99C5-1A0377ED1E8C}"/>
            </c:ext>
          </c:extLst>
        </c:ser>
        <c:ser>
          <c:idx val="2"/>
          <c:order val="2"/>
          <c:tx>
            <c:strRef>
              <c:f>Dashboard!$G$1:$G$2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Dashboard!$D$3:$D$6</c:f>
              <c:strCache>
                <c:ptCount val="3"/>
                <c:pt idx="0">
                  <c:v>GHC</c:v>
                </c:pt>
                <c:pt idx="1">
                  <c:v>IvyEdge</c:v>
                </c:pt>
                <c:pt idx="2">
                  <c:v>PUX</c:v>
                </c:pt>
              </c:strCache>
            </c:strRef>
          </c:cat>
          <c:val>
            <c:numRef>
              <c:f>Dashboard!$G$3:$G$6</c:f>
              <c:numCache>
                <c:formatCode>General</c:formatCode>
                <c:ptCount val="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E1-1549-99C5-1A0377ED1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7479072"/>
        <c:axId val="1247050448"/>
      </c:barChart>
      <c:catAx>
        <c:axId val="124747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47050448"/>
        <c:crosses val="autoZero"/>
        <c:auto val="1"/>
        <c:lblAlgn val="ctr"/>
        <c:lblOffset val="100"/>
        <c:noMultiLvlLbl val="0"/>
      </c:catAx>
      <c:valAx>
        <c:axId val="1247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4747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[Task.xlsx]Dashboard!PivotTable2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Workload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Dashboard!$K$1</c:f>
              <c:strCache>
                <c:ptCount val="1"/>
                <c:pt idx="0">
                  <c:v>Total OT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Dashboard!$J$2:$J$3</c:f>
              <c:strCache>
                <c:ptCount val="1"/>
                <c:pt idx="0">
                  <c:v>HieuDT71</c:v>
                </c:pt>
              </c:strCache>
            </c:strRef>
          </c:cat>
          <c:val>
            <c:numRef>
              <c:f>Dashboard!$K$2:$K$3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8-1741-B504-E326939A3C35}"/>
            </c:ext>
          </c:extLst>
        </c:ser>
        <c:ser>
          <c:idx val="1"/>
          <c:order val="1"/>
          <c:tx>
            <c:strRef>
              <c:f>Dashboard!$L$1</c:f>
              <c:strCache>
                <c:ptCount val="1"/>
                <c:pt idx="0">
                  <c:v>Total Regular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Dashboard!$J$2:$J$3</c:f>
              <c:strCache>
                <c:ptCount val="1"/>
                <c:pt idx="0">
                  <c:v>HieuDT71</c:v>
                </c:pt>
              </c:strCache>
            </c:strRef>
          </c:cat>
          <c:val>
            <c:numRef>
              <c:f>Dashboard!$L$2:$L$3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8-1741-B504-E326939A3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64238879"/>
        <c:axId val="1199749471"/>
      </c:barChart>
      <c:catAx>
        <c:axId val="106423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99749471"/>
        <c:crosses val="autoZero"/>
        <c:auto val="1"/>
        <c:lblAlgn val="ctr"/>
        <c:lblOffset val="100"/>
        <c:noMultiLvlLbl val="0"/>
      </c:catAx>
      <c:valAx>
        <c:axId val="11997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642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[Task.xlsx]Dashboard!PivotTable4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Workload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Dashboard!$P$1</c:f>
              <c:strCache>
                <c:ptCount val="1"/>
                <c:pt idx="0">
                  <c:v>Total OT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Dashboard!$O$2:$O$4</c:f>
              <c:strCache>
                <c:ptCount val="2"/>
                <c:pt idx="0">
                  <c:v>GHC</c:v>
                </c:pt>
                <c:pt idx="1">
                  <c:v>IvyEdge</c:v>
                </c:pt>
              </c:strCache>
            </c:strRef>
          </c:cat>
          <c:val>
            <c:numRef>
              <c:f>Dashboard!$P$2:$P$4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97-F342-8B0B-22B86A292100}"/>
            </c:ext>
          </c:extLst>
        </c:ser>
        <c:ser>
          <c:idx val="1"/>
          <c:order val="1"/>
          <c:tx>
            <c:strRef>
              <c:f>Dashboard!$Q$1</c:f>
              <c:strCache>
                <c:ptCount val="1"/>
                <c:pt idx="0">
                  <c:v>Total Regular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Dashboard!$O$2:$O$4</c:f>
              <c:strCache>
                <c:ptCount val="2"/>
                <c:pt idx="0">
                  <c:v>GHC</c:v>
                </c:pt>
                <c:pt idx="1">
                  <c:v>IvyEdge</c:v>
                </c:pt>
              </c:strCache>
            </c:strRef>
          </c:cat>
          <c:val>
            <c:numRef>
              <c:f>Dashboard!$Q$2:$Q$4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97-F342-8B0B-22B86A29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4500639"/>
        <c:axId val="1744681727"/>
        <c:axId val="0"/>
      </c:bar3DChart>
      <c:catAx>
        <c:axId val="17445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44681727"/>
        <c:crosses val="autoZero"/>
        <c:auto val="1"/>
        <c:lblAlgn val="ctr"/>
        <c:lblOffset val="100"/>
        <c:noMultiLvlLbl val="0"/>
      </c:catAx>
      <c:valAx>
        <c:axId val="174468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4450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10978</xdr:colOff>
      <xdr:row>6</xdr:row>
      <xdr:rowOff>117592</xdr:rowOff>
    </xdr:from>
    <xdr:to>
      <xdr:col>7</xdr:col>
      <xdr:colOff>15025</xdr:colOff>
      <xdr:row>15</xdr:row>
      <xdr:rowOff>203826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DF5E23-78D2-1F70-1E44-A4AC856EA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3137</xdr:colOff>
      <xdr:row>3</xdr:row>
      <xdr:rowOff>78710</xdr:rowOff>
    </xdr:from>
    <xdr:to>
      <xdr:col>13</xdr:col>
      <xdr:colOff>305741</xdr:colOff>
      <xdr:row>12</xdr:row>
      <xdr:rowOff>62717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32AB38-F587-9949-DF11-676B5A95C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3137</xdr:colOff>
      <xdr:row>4</xdr:row>
      <xdr:rowOff>70870</xdr:rowOff>
    </xdr:from>
    <xdr:to>
      <xdr:col>17</xdr:col>
      <xdr:colOff>250865</xdr:colOff>
      <xdr:row>14</xdr:row>
      <xdr:rowOff>100346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2733C4-7D71-4C66-F2F1-DB00376D4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80.25582233796" createdVersion="8" refreshedVersion="8" minRefreshableVersion="3" recordCount="2" xr:uid="{222EAC9E-C89D-3643-924A-1B584B9486CC}">
  <cacheSource type="worksheet">
    <worksheetSource name="DailyWorkTable"/>
  </cacheSource>
  <cacheFields count="10">
    <cacheField name="Entry ID" numFmtId="0">
      <sharedItems containsSemiMixedTypes="0" containsString="0" containsNumber="1" containsInteger="1" minValue="1" maxValue="2"/>
    </cacheField>
    <cacheField name="Date" numFmtId="171">
      <sharedItems containsSemiMixedTypes="0" containsNonDate="0" containsDate="1" containsString="0" minDate="2025-01-23T00:00:00" maxDate="2025-01-24T00:00:00"/>
    </cacheField>
    <cacheField name="Task ID" numFmtId="0">
      <sharedItems/>
    </cacheField>
    <cacheField name="Project" numFmtId="0">
      <sharedItems count="2">
        <s v="IvyEdge"/>
        <s v="GHC"/>
      </sharedItems>
    </cacheField>
    <cacheField name="Task Details" numFmtId="0">
      <sharedItems/>
    </cacheField>
    <cacheField name="Work Description" numFmtId="49">
      <sharedItems containsNonDate="0" containsString="0" containsBlank="1"/>
    </cacheField>
    <cacheField name="Team Member" numFmtId="0">
      <sharedItems count="1">
        <s v="HieuDT71"/>
      </sharedItems>
    </cacheField>
    <cacheField name="Regular Hours" numFmtId="1">
      <sharedItems containsSemiMixedTypes="0" containsString="0" containsNumber="1" containsInteger="1" minValue="8" maxValue="8"/>
    </cacheField>
    <cacheField name="OT Hours" numFmtId="1">
      <sharedItems containsSemiMixedTypes="0" containsString="0" containsNumber="1" containsInteger="1" minValue="2" maxValue="2"/>
    </cacheField>
    <cacheField name="Date Hours" numFmtId="1">
      <sharedItems containsSemiMixedTypes="0" containsString="0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80.440862384261" createdVersion="8" refreshedVersion="8" minRefreshableVersion="3" recordCount="16" xr:uid="{A4E20B4E-5C9A-8345-921A-86031150A5B0}">
  <cacheSource type="worksheet">
    <worksheetSource name="TasksTable"/>
  </cacheSource>
  <cacheFields count="13">
    <cacheField name="Task ID" numFmtId="0">
      <sharedItems/>
    </cacheField>
    <cacheField name="Task Name" numFmtId="0">
      <sharedItems/>
    </cacheField>
    <cacheField name="Project" numFmtId="0">
      <sharedItems containsBlank="1" count="4">
        <s v="IvyEdge"/>
        <s v="GHC"/>
        <s v="PUX"/>
        <m u="1"/>
      </sharedItems>
    </cacheField>
    <cacheField name="Labels" numFmtId="0">
      <sharedItems containsBlank="1"/>
    </cacheField>
    <cacheField name="Status" numFmtId="0">
      <sharedItems containsBlank="1" count="4">
        <s v="In Progress"/>
        <s v="Backlog"/>
        <s v="Done"/>
        <m u="1"/>
      </sharedItems>
    </cacheField>
    <cacheField name="Assignee" numFmtId="0">
      <sharedItems containsBlank="1"/>
    </cacheField>
    <cacheField name="Priority" numFmtId="0">
      <sharedItems/>
    </cacheField>
    <cacheField name="Description" numFmtId="0">
      <sharedItems containsBlank="1"/>
    </cacheField>
    <cacheField name="Due Date" numFmtId="171">
      <sharedItems containsNonDate="0" containsDate="1" containsString="0" containsBlank="1" minDate="2026-01-01T00:00:00" maxDate="2026-01-02T00:00:00"/>
    </cacheField>
    <cacheField name="Dependencies" numFmtId="0">
      <sharedItems containsNonDate="0" containsString="0" containsBlank="1"/>
    </cacheField>
    <cacheField name="Reference" numFmtId="0">
      <sharedItems containsNonDate="0" containsString="0" containsBlank="1"/>
    </cacheField>
    <cacheField name="Sprint" numFmtId="0">
      <sharedItems containsBlank="1"/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n v="1"/>
    <d v="2025-01-23T00:00:00"/>
    <s v="IVY-RA-001"/>
    <x v="0"/>
    <s v="[RAG] Improve algorithm"/>
    <m/>
    <x v="0"/>
    <n v="8"/>
    <n v="2"/>
    <n v="10"/>
  </r>
  <r>
    <n v="2"/>
    <d v="2025-01-23T00:00:00"/>
    <s v="GHC-AP-001"/>
    <x v="1"/>
    <s v="[App] Integrate model API into the stream processing pipeline"/>
    <m/>
    <x v="0"/>
    <n v="8"/>
    <n v="2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IVY-RAG-001"/>
    <s v="Improve algorithm"/>
    <x v="0"/>
    <s v="RAG"/>
    <x v="0"/>
    <m/>
    <s v="Medium"/>
    <m/>
    <d v="2026-01-01T00:00:00"/>
    <m/>
    <m/>
    <m/>
    <m/>
  </r>
  <r>
    <s v="IVY-RAG-002"/>
    <s v="Develop Input Data Processing Pipeline"/>
    <x v="0"/>
    <s v="RAG"/>
    <x v="0"/>
    <m/>
    <s v="Medium"/>
    <s v="- Design a document pre-processing pipeline_x000a_- Create a metadata extraction system"/>
    <d v="2026-01-01T00:00:00"/>
    <m/>
    <m/>
    <s v=""/>
    <s v=""/>
  </r>
  <r>
    <s v="GHC-APP-001"/>
    <s v="Integrate model API into the stream processing pipeline"/>
    <x v="1"/>
    <s v="App"/>
    <x v="1"/>
    <s v="HieuDT71"/>
    <s v="High"/>
    <m/>
    <m/>
    <m/>
    <m/>
    <m/>
    <m/>
  </r>
  <r>
    <s v="PUX--001"/>
    <s v="Optimize the keyword spotting application"/>
    <x v="2"/>
    <m/>
    <x v="2"/>
    <s v="HieuDT71"/>
    <s v="High"/>
    <m/>
    <m/>
    <m/>
    <m/>
    <m/>
    <m/>
  </r>
  <r>
    <s v="IVY-RAG-003"/>
    <s v="Develop Evaluation Pipeline"/>
    <x v="0"/>
    <s v="RAG"/>
    <x v="0"/>
    <m/>
    <s v="Medium"/>
    <s v="- Define retrieval quality metrics_x000a_- Implement an automated evaluation pipeline_x000a_- Create a ground truth dataset_x000a_- Design a testing framework"/>
    <d v="2026-01-01T00:00:00"/>
    <m/>
    <m/>
    <s v=""/>
    <s v=""/>
  </r>
  <r>
    <s v="IVY-MUL-001"/>
    <s v="Research, evaluate, and test open-source speech-to-text (STT) and text-to-speech (TTS) models optimized for Japanese"/>
    <x v="0"/>
    <s v="Multilingual"/>
    <x v="0"/>
    <m/>
    <s v="High"/>
    <m/>
    <d v="2026-01-01T00:00:00"/>
    <m/>
    <m/>
    <m/>
    <m/>
  </r>
  <r>
    <s v="IVY-MUL-002"/>
    <s v="Integrate the selected models into the system"/>
    <x v="0"/>
    <s v="Multilingual"/>
    <x v="0"/>
    <m/>
    <s v="High"/>
    <m/>
    <d v="2026-01-01T00:00:00"/>
    <m/>
    <m/>
    <s v=""/>
    <s v=""/>
  </r>
  <r>
    <s v="IVY-CON-001"/>
    <s v="Think methods to optimize LLM calls within the pipeline"/>
    <x v="0"/>
    <s v="Control"/>
    <x v="0"/>
    <m/>
    <s v="High"/>
    <m/>
    <d v="2026-01-01T00:00:00"/>
    <m/>
    <m/>
    <s v=""/>
    <s v=""/>
  </r>
  <r>
    <s v="IVY-CON-002"/>
    <s v="Conduct a survey of LLM engine solutions with fast inference capabilities"/>
    <x v="0"/>
    <s v="Control"/>
    <x v="0"/>
    <m/>
    <s v="High"/>
    <m/>
    <d v="2026-01-01T00:00:00"/>
    <m/>
    <m/>
    <m/>
    <m/>
  </r>
  <r>
    <s v="IVY-CON-003"/>
    <s v="Evaluate device performance using vLLM engine"/>
    <x v="0"/>
    <s v="Control"/>
    <x v="0"/>
    <m/>
    <s v="High"/>
    <m/>
    <d v="2026-01-01T00:00:00"/>
    <m/>
    <m/>
    <m/>
    <m/>
  </r>
  <r>
    <s v="IVY-CON-004"/>
    <s v="Conduct a survey and implement LLM fine-tuning solutions"/>
    <x v="0"/>
    <s v="Control"/>
    <x v="0"/>
    <m/>
    <s v="High"/>
    <m/>
    <d v="2026-01-01T00:00:00"/>
    <m/>
    <m/>
    <m/>
    <m/>
  </r>
  <r>
    <s v="IVY-CON-005"/>
    <s v="Conduct a survey and implement LLM RLHF solutions"/>
    <x v="0"/>
    <s v="Control"/>
    <x v="0"/>
    <m/>
    <s v="High"/>
    <m/>
    <d v="2026-01-01T00:00:00"/>
    <m/>
    <m/>
    <m/>
    <m/>
  </r>
  <r>
    <s v="IVY-NAV-001"/>
    <s v="Conduct a survey on open-source navigation solutions"/>
    <x v="0"/>
    <s v="Navigation"/>
    <x v="0"/>
    <m/>
    <s v="Medium"/>
    <m/>
    <m/>
    <m/>
    <m/>
    <m/>
    <m/>
  </r>
  <r>
    <s v="IVY-NAV-002"/>
    <s v="Develop a prototype for the navigation feature"/>
    <x v="0"/>
    <s v="Navigation"/>
    <x v="0"/>
    <m/>
    <s v="Medium"/>
    <m/>
    <m/>
    <m/>
    <m/>
    <m/>
    <m/>
  </r>
  <r>
    <s v="IVY-NAV-003"/>
    <s v="Integrate the navigation feature into the LLM agent"/>
    <x v="0"/>
    <s v="Navigation"/>
    <x v="0"/>
    <m/>
    <s v="Medium"/>
    <m/>
    <m/>
    <m/>
    <m/>
    <m/>
    <m/>
  </r>
  <r>
    <s v="IVY-NAV-004"/>
    <s v="Evaluate the LLM agent's performance for navigation queries"/>
    <x v="0"/>
    <s v="Navigation"/>
    <x v="0"/>
    <m/>
    <s v="Medium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B3575-5AEB-654F-BAC3-BE6E0C521BE3}" name="PivotTable4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roject">
  <location ref="O1:Q4" firstHeaderRow="0" firstDataRow="1" firstDataCol="1"/>
  <pivotFields count="10">
    <pivotField showAll="0"/>
    <pivotField numFmtId="17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numFmtId="1" showAll="0"/>
    <pivotField dataField="1" numFmtId="1" showAll="0"/>
    <pivotField numFmtI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OT Hours" fld="8" baseField="0" baseItem="0"/>
    <dataField name="Total Regular Hours" fld="7" baseField="0" baseItem="0"/>
  </dataFields>
  <formats count="1">
    <format dxfId="10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B3802-724D-2F45-B3F9-0B2DA5E565FB}" name="PivotTable2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Member">
  <location ref="J1:L3" firstHeaderRow="0" firstDataRow="1" firstDataCol="1"/>
  <pivotFields count="10">
    <pivotField showAll="0"/>
    <pivotField numFmtId="171"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dataField="1" numFmtId="1" showAll="0"/>
    <pivotField dataField="1" numFmtId="1" showAll="0"/>
    <pivotField numFmtId="1" showAll="0"/>
  </pivotFields>
  <rowFields count="1">
    <field x="6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OT Hours" fld="8" baseField="0" baseItem="0"/>
    <dataField name="Total Regular Hour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18283-3CE5-694A-8C24-F97035DD7204}" name="PivotTable1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roject" colHeaderCaption="Status">
  <location ref="D1:H6" firstHeaderRow="1" firstDataRow="2" firstDataCol="1"/>
  <pivotFields count="13">
    <pivotField dataField="1" showAll="0"/>
    <pivotField showAll="0"/>
    <pivotField axis="axisRow" showAll="0">
      <items count="5">
        <item x="1"/>
        <item x="0"/>
        <item x="2"/>
        <item m="1" x="3"/>
        <item t="default"/>
      </items>
    </pivotField>
    <pivotField showAll="0"/>
    <pivotField axis="axisCol" showAll="0">
      <items count="5"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2"/>
    </i>
    <i>
      <x v="3"/>
    </i>
    <i t="grand">
      <x/>
    </i>
  </colItems>
  <dataFields count="1">
    <dataField name="Tasks/Project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F159AD-72DE-1F49-911C-9A61FA8F7463}" name="TeamTable" displayName="TeamTable" ref="A1:E12" totalsRowShown="0">
  <autoFilter ref="A1:E12" xr:uid="{36F159AD-72DE-1F49-911C-9A61FA8F7463}"/>
  <sortState xmlns:xlrd2="http://schemas.microsoft.com/office/spreadsheetml/2017/richdata2" ref="A2:E12">
    <sortCondition ref="A1:A12"/>
  </sortState>
  <tableColumns count="5">
    <tableColumn id="2" xr3:uid="{99B15B90-D499-A64C-A492-535C0D436261}" name="Name"/>
    <tableColumn id="7" xr3:uid="{B501CAE4-DAE3-DD46-A880-C79C743DE728}" name="Projects" dataDxfId="44">
      <calculatedColumnFormula array="1">_xlfn.TEXTJOIN("; ", TRUE, _xlfn.UNIQUE(_xlfn._xlws.FILTER(TasksTable[Project], TasksTable[Assignee]=TeamTable[[#This Row],[Name]], "")))</calculatedColumnFormula>
    </tableColumn>
    <tableColumn id="5" xr3:uid="{33AF34B4-3246-C143-8E86-1676D898DF2B}" name="Current Capacity" dataDxfId="43">
      <calculatedColumnFormula array="1">SUMPRODUCT((TasksTable[Assignee]=TeamTable[[#This Row],[Name]])*(TasksTable[Status]="In Progress"))</calculatedColumnFormula>
    </tableColumn>
    <tableColumn id="3" xr3:uid="{8497ED1A-347D-4C45-B98A-CB2C26E4DC08}" name="Role"/>
    <tableColumn id="4" xr3:uid="{8A21E5AF-022E-BA4C-9BFD-8CCFDDDF59DA}" name="Skil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8DCE1-D23B-D446-BC6F-7A25B504B4BA}" name="TasksTable" displayName="TasksTable" ref="A1:M17" totalsRowShown="0" dataDxfId="31">
  <autoFilter ref="A1:M17" xr:uid="{C348DCE1-D23B-D446-BC6F-7A25B504B4BA}">
    <filterColumn colId="2">
      <filters>
        <filter val="IvyEdge"/>
      </filters>
    </filterColumn>
  </autoFilter>
  <tableColumns count="13">
    <tableColumn id="1" xr3:uid="{D5F5A2A1-9889-5F41-BF4E-86AAE7C7C046}" name="Task ID" dataDxfId="19">
      <calculatedColumnFormula array="1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calculatedColumnFormula>
    </tableColumn>
    <tableColumn id="2" xr3:uid="{A4C56E11-3DFD-7A45-AB93-1E7CB9F914A0}" name="Task Name" dataDxfId="30"/>
    <tableColumn id="13" xr3:uid="{820CD5C6-6117-C843-BECE-6FC07C808267}" name="Project" dataDxfId="29"/>
    <tableColumn id="11" xr3:uid="{B370BBEF-D207-0145-A9A2-A52543FDFEBC}" name="Labels" dataDxfId="28"/>
    <tableColumn id="5" xr3:uid="{D34E94E3-5356-134F-B724-163B919BEED8}" name="Status" dataDxfId="27"/>
    <tableColumn id="6" xr3:uid="{BB0A825B-3D73-DF49-AB85-8C1CBB8F803C}" name="Assignee" dataDxfId="26"/>
    <tableColumn id="4" xr3:uid="{D8EC241E-37EB-6048-B3BD-F8AFBBED1443}" name="Priority" dataDxfId="25"/>
    <tableColumn id="3" xr3:uid="{DA38998E-C4BD-CB43-B8B0-DA8C92AB5ADC}" name="Description" dataDxfId="18"/>
    <tableColumn id="7" xr3:uid="{A36E4FDE-967A-4B49-85E0-B35E9426FE12}" name="Due Date" dataDxfId="24"/>
    <tableColumn id="8" xr3:uid="{65896BAA-2ED4-D747-BE64-BCC726D3E6C8}" name="Dependencies" dataDxfId="23"/>
    <tableColumn id="14" xr3:uid="{B8E67D90-8E0B-9E46-9B8B-92741DF274FD}" name="Reference" dataDxfId="22"/>
    <tableColumn id="10" xr3:uid="{11F12342-DA4F-8044-AF75-999E464F8286}" name="Sprint" dataDxfId="21"/>
    <tableColumn id="12" xr3:uid="{0DD9FBA3-D43E-BF49-A1A3-C396B639F3D1}" name="Comment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D801DB-FE96-DE4A-ADB9-C46793A6E6C7}" name="DailyWorkTable" displayName="DailyWorkTable" ref="A1:J3" totalsRowShown="0" dataDxfId="39">
  <autoFilter ref="A1:J3" xr:uid="{CCD801DB-FE96-DE4A-ADB9-C46793A6E6C7}"/>
  <tableColumns count="10">
    <tableColumn id="1" xr3:uid="{96C57DDE-8F59-4641-A680-399B1AC48BCA}" name="Entry ID" dataDxfId="42">
      <calculatedColumnFormula>ROW()-1</calculatedColumnFormula>
    </tableColumn>
    <tableColumn id="2" xr3:uid="{40A6BAE1-A336-6C40-9159-9928AA6746F9}" name="Date" dataDxfId="40">
      <calculatedColumnFormula>TODAY()</calculatedColumnFormula>
    </tableColumn>
    <tableColumn id="7" xr3:uid="{C4F1346F-0851-8042-ACB8-A9ACB9E836F7}" name="Task ID" dataDxfId="41"/>
    <tableColumn id="12" xr3:uid="{8628CCBA-3E74-7A4D-A02B-5EC747F9C108}" name="Project" dataDxfId="33">
      <calculatedColumnFormula>IF(DailyWorkTable[[#This Row],[Task ID]]="","",VLOOKUP(DailyWorkTable[[#This Row],[Task ID]],TasksTable[[Task ID]:[Project]],COLUMNS(TasksTable[[Task ID]:[Project]]),FALSE))</calculatedColumnFormula>
    </tableColumn>
    <tableColumn id="4" xr3:uid="{F38A7299-134D-8842-85A3-CA643D274ADC}" name="Task Details" dataDxfId="32">
      <calculatedColumnFormula>IF(DailyWorkTable[[#This Row],[Task ID]]="","",CONCATENATE("[",VLOOKUP(DailyWorkTable[[#This Row],[Task ID]],TasksTable[[Task ID]:[Labels]],COLUMNS(TasksTable[[Task ID]:[Labels]]),FALSE),"] ",VLOOKUP(DailyWorkTable[[#This Row],[Task ID]],TasksTable[[Task ID]:[Task Name]],COLUMNS(TasksTable[[Task ID]:[Task Name]]),FALSE)))</calculatedColumnFormula>
    </tableColumn>
    <tableColumn id="6" xr3:uid="{CD53DFDD-B271-634C-A08B-0527330D8D33}" name="Work Description" dataDxfId="36"/>
    <tableColumn id="3" xr3:uid="{71E0C742-E6DF-5D49-83CB-C139A872839B}" name="Team Member" dataDxfId="37">
      <calculatedColumnFormula>IF(DailyWorkTable[[#This Row],[Task ID]]="","",VLOOKUP(DailyWorkTable[[#This Row],[Task ID]],TasksTable[[Task ID]:[Assignee]],COLUMNS(TasksTable[[Task ID]:[Assignee]]),FALSE))</calculatedColumnFormula>
    </tableColumn>
    <tableColumn id="5" xr3:uid="{9FED9F85-F1A9-7741-8A41-F026EA9D6408}" name="Regular Hours" dataDxfId="38"/>
    <tableColumn id="10" xr3:uid="{84D225C3-41B5-8242-81F0-23B2C6CCFF7D}" name="OT Hours" dataDxfId="35"/>
    <tableColumn id="11" xr3:uid="{ECD97957-4F5A-CE42-88E5-28A042051F62}" name="Date Hours" dataDxfId="34">
      <calculatedColumnFormula>DailyWorkTable[[#This Row],[Regular Hours]]+DailyWorkTable[[#This Row],[OT Hours]]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C7EF-A818-8B42-A216-BF1FD1EC8BEC}">
  <sheetPr codeName="Sheet1"/>
  <dimension ref="A1:L8"/>
  <sheetViews>
    <sheetView zoomScale="165" workbookViewId="0">
      <selection activeCell="I9" sqref="I9"/>
    </sheetView>
  </sheetViews>
  <sheetFormatPr baseColWidth="10" defaultRowHeight="16" x14ac:dyDescent="0.2"/>
  <cols>
    <col min="1" max="1" width="15.5" customWidth="1"/>
  </cols>
  <sheetData>
    <row r="1" spans="1:12" x14ac:dyDescent="0.2">
      <c r="A1" t="s">
        <v>51</v>
      </c>
      <c r="H1" s="1" t="s">
        <v>53</v>
      </c>
      <c r="I1" s="12">
        <v>43831</v>
      </c>
    </row>
    <row r="2" spans="1:12" x14ac:dyDescent="0.2">
      <c r="A2" s="14" t="s">
        <v>52</v>
      </c>
      <c r="B2" s="2">
        <f ca="1">TODAY()</f>
        <v>45680</v>
      </c>
      <c r="H2" s="1" t="s">
        <v>54</v>
      </c>
      <c r="I2" s="12">
        <v>401404</v>
      </c>
    </row>
    <row r="4" spans="1:12" x14ac:dyDescent="0.2">
      <c r="H4" s="1" t="s">
        <v>4</v>
      </c>
      <c r="I4" s="1" t="s">
        <v>5</v>
      </c>
      <c r="K4" s="1" t="s">
        <v>38</v>
      </c>
      <c r="L4" s="1" t="s">
        <v>57</v>
      </c>
    </row>
    <row r="5" spans="1:12" x14ac:dyDescent="0.2">
      <c r="H5" s="4" t="s">
        <v>1</v>
      </c>
      <c r="I5" s="4" t="s">
        <v>14</v>
      </c>
      <c r="J5" s="4"/>
      <c r="K5" s="4" t="s">
        <v>34</v>
      </c>
      <c r="L5" s="4" t="s">
        <v>58</v>
      </c>
    </row>
    <row r="6" spans="1:12" x14ac:dyDescent="0.2">
      <c r="H6" s="4" t="s">
        <v>12</v>
      </c>
      <c r="I6" s="4" t="s">
        <v>15</v>
      </c>
      <c r="J6" s="4"/>
      <c r="K6" s="4" t="s">
        <v>36</v>
      </c>
    </row>
    <row r="7" spans="1:12" x14ac:dyDescent="0.2">
      <c r="H7" s="4" t="s">
        <v>13</v>
      </c>
      <c r="I7" s="4" t="s">
        <v>16</v>
      </c>
      <c r="J7" s="4"/>
      <c r="K7" s="4" t="s">
        <v>39</v>
      </c>
    </row>
    <row r="8" spans="1:12" x14ac:dyDescent="0.2">
      <c r="I8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71E6-2731-4349-B769-568C9D016370}">
  <sheetPr codeName="Sheet3"/>
  <dimension ref="A1:J18"/>
  <sheetViews>
    <sheetView zoomScale="137" workbookViewId="0">
      <selection activeCell="F11" sqref="F11"/>
    </sheetView>
  </sheetViews>
  <sheetFormatPr baseColWidth="10" defaultRowHeight="16" x14ac:dyDescent="0.2"/>
  <cols>
    <col min="2" max="2" width="16.33203125" bestFit="1" customWidth="1"/>
    <col min="3" max="3" width="17.1640625" customWidth="1"/>
    <col min="4" max="4" width="7.83203125" customWidth="1"/>
  </cols>
  <sheetData>
    <row r="1" spans="1:10" x14ac:dyDescent="0.2">
      <c r="A1" t="s">
        <v>18</v>
      </c>
      <c r="B1" t="s">
        <v>38</v>
      </c>
      <c r="C1" t="s">
        <v>21</v>
      </c>
      <c r="D1" t="s">
        <v>19</v>
      </c>
      <c r="E1" t="s">
        <v>20</v>
      </c>
    </row>
    <row r="2" spans="1:10" x14ac:dyDescent="0.2">
      <c r="A2" t="s">
        <v>24</v>
      </c>
      <c r="B2" t="str" cm="1">
        <f t="array" ref="B2">_xlfn.TEXTJOIN("; ", TRUE, _xlfn.UNIQUE(_xlfn._xlws.FILTER(TasksTable[Project], TasksTable[Assignee]=TeamTable[[#This Row],[Name]], "")))</f>
        <v/>
      </c>
      <c r="C2" cm="1">
        <f t="array" ref="C2">SUMPRODUCT((TasksTable[Assignee]=TeamTable[[#This Row],[Name]])*(TasksTable[Status]="In Progress"))</f>
        <v>0</v>
      </c>
      <c r="D2" t="s">
        <v>58</v>
      </c>
    </row>
    <row r="3" spans="1:10" x14ac:dyDescent="0.2">
      <c r="A3" t="s">
        <v>23</v>
      </c>
      <c r="B3" t="str" cm="1">
        <f t="array" ref="B3">_xlfn.TEXTJOIN("; ", TRUE, _xlfn.UNIQUE(_xlfn._xlws.FILTER(TasksTable[Project], TasksTable[Assignee]=TeamTable[[#This Row],[Name]], "")))</f>
        <v>GHC; PUX</v>
      </c>
      <c r="C3" cm="1">
        <f t="array" ref="C3">SUMPRODUCT((TasksTable[Assignee]=TeamTable[[#This Row],[Name]])*(TasksTable[Status]="In Progress"))</f>
        <v>0</v>
      </c>
      <c r="D3" t="s">
        <v>58</v>
      </c>
    </row>
    <row r="4" spans="1:10" x14ac:dyDescent="0.2">
      <c r="A4" t="s">
        <v>25</v>
      </c>
      <c r="B4" t="str" cm="1">
        <f t="array" ref="B4">_xlfn.TEXTJOIN("; ", TRUE, _xlfn.UNIQUE(_xlfn._xlws.FILTER(TasksTable[Project], TasksTable[Assignee]=TeamTable[[#This Row],[Name]], "")))</f>
        <v/>
      </c>
      <c r="C4" cm="1">
        <f t="array" ref="C4">SUMPRODUCT((TasksTable[Assignee]=TeamTable[[#This Row],[Name]])*(TasksTable[Status]="In Progress"))</f>
        <v>0</v>
      </c>
      <c r="D4" t="s">
        <v>58</v>
      </c>
    </row>
    <row r="5" spans="1:10" x14ac:dyDescent="0.2">
      <c r="A5" t="s">
        <v>26</v>
      </c>
      <c r="B5" t="str" cm="1">
        <f t="array" ref="B5">_xlfn.TEXTJOIN("; ", TRUE, _xlfn.UNIQUE(_xlfn._xlws.FILTER(TasksTable[Project], TasksTable[Assignee]=TeamTable[[#This Row],[Name]], "")))</f>
        <v/>
      </c>
      <c r="C5" cm="1">
        <f t="array" ref="C5">SUMPRODUCT((TasksTable[Assignee]=TeamTable[[#This Row],[Name]])*(TasksTable[Status]="In Progress"))</f>
        <v>0</v>
      </c>
      <c r="D5" t="s">
        <v>58</v>
      </c>
    </row>
    <row r="6" spans="1:10" x14ac:dyDescent="0.2">
      <c r="A6" t="s">
        <v>22</v>
      </c>
      <c r="B6" t="str" cm="1">
        <f t="array" ref="B6">_xlfn.TEXTJOIN("; ", TRUE, _xlfn.UNIQUE(_xlfn._xlws.FILTER(TasksTable[Project], TasksTable[Assignee]=TeamTable[[#This Row],[Name]], "")))</f>
        <v/>
      </c>
      <c r="C6" cm="1">
        <f t="array" ref="C6">SUMPRODUCT((TasksTable[Assignee]=TeamTable[[#This Row],[Name]])*(TasksTable[Status]="In Progress"))</f>
        <v>0</v>
      </c>
      <c r="D6" t="s">
        <v>58</v>
      </c>
    </row>
    <row r="7" spans="1:10" x14ac:dyDescent="0.2">
      <c r="A7" t="s">
        <v>27</v>
      </c>
      <c r="B7" t="str" cm="1">
        <f t="array" ref="B7">_xlfn.TEXTJOIN("; ", TRUE, _xlfn.UNIQUE(_xlfn._xlws.FILTER(TasksTable[Project], TasksTable[Assignee]=TeamTable[[#This Row],[Name]], "")))</f>
        <v/>
      </c>
      <c r="C7" cm="1">
        <f t="array" ref="C7">SUMPRODUCT((TasksTable[Assignee]=TeamTable[[#This Row],[Name]])*(TasksTable[Status]="In Progress"))</f>
        <v>0</v>
      </c>
      <c r="D7" t="s">
        <v>58</v>
      </c>
    </row>
    <row r="8" spans="1:10" x14ac:dyDescent="0.2">
      <c r="A8" t="s">
        <v>28</v>
      </c>
      <c r="B8" t="str" cm="1">
        <f t="array" ref="B8">_xlfn.TEXTJOIN("; ", TRUE, _xlfn.UNIQUE(_xlfn._xlws.FILTER(TasksTable[Project], TasksTable[Assignee]=TeamTable[[#This Row],[Name]], "")))</f>
        <v/>
      </c>
      <c r="C8" cm="1">
        <f t="array" ref="C8">SUMPRODUCT((TasksTable[Assignee]=TeamTable[[#This Row],[Name]])*(TasksTable[Status]="In Progress"))</f>
        <v>0</v>
      </c>
      <c r="D8" t="s">
        <v>58</v>
      </c>
    </row>
    <row r="9" spans="1:10" x14ac:dyDescent="0.2">
      <c r="A9" t="s">
        <v>29</v>
      </c>
      <c r="B9" t="str" cm="1">
        <f t="array" ref="B9">_xlfn.TEXTJOIN("; ", TRUE, _xlfn.UNIQUE(_xlfn._xlws.FILTER(TasksTable[Project], TasksTable[Assignee]=TeamTable[[#This Row],[Name]], "")))</f>
        <v/>
      </c>
      <c r="C9" cm="1">
        <f t="array" ref="C9">SUMPRODUCT((TasksTable[Assignee]=TeamTable[[#This Row],[Name]])*(TasksTable[Status]="In Progress"))</f>
        <v>0</v>
      </c>
      <c r="D9" t="s">
        <v>58</v>
      </c>
      <c r="H9" s="2"/>
      <c r="J9" s="2"/>
    </row>
    <row r="10" spans="1:10" x14ac:dyDescent="0.2">
      <c r="A10" t="s">
        <v>30</v>
      </c>
      <c r="B10" t="str" cm="1">
        <f t="array" ref="B10">_xlfn.TEXTJOIN("; ", TRUE, _xlfn.UNIQUE(_xlfn._xlws.FILTER(TasksTable[Project], TasksTable[Assignee]=TeamTable[[#This Row],[Name]], "")))</f>
        <v/>
      </c>
      <c r="C10" cm="1">
        <f t="array" ref="C10">SUMPRODUCT((TasksTable[Assignee]=TeamTable[[#This Row],[Name]])*(TasksTable[Status]="In Progress"))</f>
        <v>0</v>
      </c>
      <c r="D10" t="s">
        <v>58</v>
      </c>
    </row>
    <row r="11" spans="1:10" x14ac:dyDescent="0.2">
      <c r="A11" t="s">
        <v>31</v>
      </c>
      <c r="B11" t="str" cm="1">
        <f t="array" ref="B11">_xlfn.TEXTJOIN("; ", TRUE, _xlfn.UNIQUE(_xlfn._xlws.FILTER(TasksTable[Project], TasksTable[Assignee]=TeamTable[[#This Row],[Name]], "")))</f>
        <v/>
      </c>
      <c r="C11" cm="1">
        <f t="array" ref="C11">SUMPRODUCT((TasksTable[Assignee]=TeamTable[[#This Row],[Name]])*(TasksTable[Status]="In Progress"))</f>
        <v>0</v>
      </c>
      <c r="D11" t="s">
        <v>58</v>
      </c>
    </row>
    <row r="12" spans="1:10" x14ac:dyDescent="0.2">
      <c r="A12" t="s">
        <v>32</v>
      </c>
      <c r="B12" t="str" cm="1">
        <f t="array" ref="B12">_xlfn.TEXTJOIN("; ", TRUE, _xlfn.UNIQUE(_xlfn._xlws.FILTER(TasksTable[Project], TasksTable[Assignee]=TeamTable[[#This Row],[Name]], "")))</f>
        <v/>
      </c>
      <c r="C12" cm="1">
        <f t="array" ref="C12">SUMPRODUCT((TasksTable[Assignee]=TeamTable[[#This Row],[Name]])*(TasksTable[Status]="In Progress"))</f>
        <v>0</v>
      </c>
      <c r="D12" t="s">
        <v>58</v>
      </c>
    </row>
    <row r="18" spans="3:3" x14ac:dyDescent="0.2">
      <c r="C1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CEDD8E-DBCC-0846-B98C-BAC4FCC73A1E}">
          <x14:formula1>
            <xm:f>Note!$L$5:$L$999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7706-FE8F-A84B-AAD5-C280657C554F}">
  <sheetPr codeName="Sheet2"/>
  <dimension ref="A1:R17"/>
  <sheetViews>
    <sheetView tabSelected="1" zoomScale="150" workbookViewId="0">
      <selection activeCell="B18" sqref="B18"/>
    </sheetView>
  </sheetViews>
  <sheetFormatPr baseColWidth="10" defaultRowHeight="16" x14ac:dyDescent="0.2"/>
  <cols>
    <col min="1" max="1" width="13.1640625" style="27" customWidth="1"/>
    <col min="2" max="2" width="48.83203125" style="10" customWidth="1"/>
    <col min="3" max="3" width="11.1640625" style="4" customWidth="1"/>
    <col min="4" max="7" width="10.83203125" style="4"/>
    <col min="8" max="8" width="27.1640625" style="4" customWidth="1"/>
    <col min="9" max="9" width="10.83203125" style="13"/>
    <col min="10" max="10" width="14.83203125" style="4" customWidth="1"/>
    <col min="11" max="11" width="16.33203125" style="5" customWidth="1"/>
    <col min="13" max="13" width="13" style="4" customWidth="1"/>
    <col min="14" max="14" width="11.83203125" style="4" customWidth="1"/>
    <col min="15" max="15" width="12.6640625" style="4" customWidth="1"/>
    <col min="16" max="16384" width="10.83203125" style="4"/>
  </cols>
  <sheetData>
    <row r="1" spans="1:18" customFormat="1" ht="17" x14ac:dyDescent="0.2">
      <c r="A1" s="25" t="s">
        <v>2</v>
      </c>
      <c r="B1" s="9" t="s">
        <v>3</v>
      </c>
      <c r="C1" t="s">
        <v>40</v>
      </c>
      <c r="D1" t="s">
        <v>10</v>
      </c>
      <c r="E1" t="s">
        <v>5</v>
      </c>
      <c r="F1" t="s">
        <v>6</v>
      </c>
      <c r="G1" t="s">
        <v>4</v>
      </c>
      <c r="H1" s="24" t="s">
        <v>0</v>
      </c>
      <c r="I1" s="12" t="s">
        <v>7</v>
      </c>
      <c r="J1" t="s">
        <v>8</v>
      </c>
      <c r="K1" t="s">
        <v>41</v>
      </c>
      <c r="L1" t="s">
        <v>9</v>
      </c>
      <c r="M1" t="s">
        <v>11</v>
      </c>
      <c r="O1" s="4"/>
      <c r="P1" s="4"/>
      <c r="Q1" s="4"/>
      <c r="R1" s="4"/>
    </row>
    <row r="2" spans="1:18" ht="17" x14ac:dyDescent="0.2">
      <c r="A2" s="26" t="str" cm="1">
        <f t="array" ref="A2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IVY-RAG-001</v>
      </c>
      <c r="B2" s="10" t="s">
        <v>48</v>
      </c>
      <c r="C2" s="4" t="s">
        <v>34</v>
      </c>
      <c r="D2" s="4" t="s">
        <v>46</v>
      </c>
      <c r="E2" s="4" t="s">
        <v>15</v>
      </c>
      <c r="G2" s="4" t="s">
        <v>12</v>
      </c>
      <c r="I2" s="13">
        <v>46023</v>
      </c>
      <c r="L2" s="4"/>
    </row>
    <row r="3" spans="1:18" ht="17" x14ac:dyDescent="0.2">
      <c r="A3" s="27" t="str" cm="1">
        <f t="array" ref="A3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IVY-RAG-002</v>
      </c>
      <c r="B3" s="10" t="s">
        <v>69</v>
      </c>
      <c r="C3" s="4" t="s">
        <v>34</v>
      </c>
      <c r="D3" s="4" t="s">
        <v>46</v>
      </c>
      <c r="E3" s="4" t="s">
        <v>15</v>
      </c>
      <c r="G3" s="4" t="s">
        <v>12</v>
      </c>
      <c r="H3" s="23" t="s">
        <v>70</v>
      </c>
      <c r="I3" s="13">
        <v>46023</v>
      </c>
      <c r="K3" s="4"/>
      <c r="L3" s="23" t="s">
        <v>71</v>
      </c>
      <c r="M3" s="23" t="s">
        <v>71</v>
      </c>
    </row>
    <row r="4" spans="1:18" ht="17" hidden="1" x14ac:dyDescent="0.2">
      <c r="A4" s="27" t="str" cm="1">
        <f t="array" ref="A4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GHC-APP-001</v>
      </c>
      <c r="B4" s="6" t="s">
        <v>50</v>
      </c>
      <c r="C4" s="4" t="s">
        <v>36</v>
      </c>
      <c r="D4" s="4" t="s">
        <v>49</v>
      </c>
      <c r="E4" s="4" t="s">
        <v>14</v>
      </c>
      <c r="F4" s="4" t="s">
        <v>23</v>
      </c>
      <c r="G4" s="4" t="s">
        <v>1</v>
      </c>
      <c r="K4" s="4"/>
      <c r="L4" s="4"/>
    </row>
    <row r="5" spans="1:18" hidden="1" x14ac:dyDescent="0.2">
      <c r="A5" s="27" t="str" cm="1">
        <f t="array" ref="A5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PUX--001</v>
      </c>
      <c r="B5" s="4" t="s">
        <v>61</v>
      </c>
      <c r="C5" s="4" t="s">
        <v>39</v>
      </c>
      <c r="E5" s="4" t="s">
        <v>17</v>
      </c>
      <c r="F5" s="4" t="s">
        <v>23</v>
      </c>
      <c r="G5" s="4" t="s">
        <v>1</v>
      </c>
      <c r="K5" s="4"/>
      <c r="L5" s="4"/>
    </row>
    <row r="6" spans="1:18" ht="17" x14ac:dyDescent="0.2">
      <c r="A6" s="26" t="str" cm="1">
        <f t="array" ref="A6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IVY-RAG-003</v>
      </c>
      <c r="B6" s="10" t="s">
        <v>72</v>
      </c>
      <c r="C6" s="4" t="s">
        <v>34</v>
      </c>
      <c r="D6" s="4" t="s">
        <v>46</v>
      </c>
      <c r="E6" s="4" t="s">
        <v>15</v>
      </c>
      <c r="G6" s="4" t="s">
        <v>12</v>
      </c>
      <c r="H6" s="23" t="s">
        <v>73</v>
      </c>
      <c r="I6" s="13">
        <v>46023</v>
      </c>
      <c r="K6" s="4"/>
      <c r="L6" s="23" t="s">
        <v>71</v>
      </c>
      <c r="M6" s="23" t="s">
        <v>71</v>
      </c>
    </row>
    <row r="7" spans="1:18" ht="51" x14ac:dyDescent="0.2">
      <c r="A7" s="27" t="str" cm="1">
        <f t="array" ref="A7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IVY-MUL-001</v>
      </c>
      <c r="B7" s="10" t="s">
        <v>67</v>
      </c>
      <c r="C7" s="4" t="s">
        <v>34</v>
      </c>
      <c r="D7" s="4" t="s">
        <v>66</v>
      </c>
      <c r="E7" s="4" t="s">
        <v>15</v>
      </c>
      <c r="G7" s="4" t="s">
        <v>1</v>
      </c>
      <c r="I7" s="13">
        <v>46023</v>
      </c>
      <c r="L7" s="4"/>
    </row>
    <row r="8" spans="1:18" ht="17" x14ac:dyDescent="0.2">
      <c r="A8" s="27" t="str" cm="1">
        <f t="array" ref="A8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IVY-MUL-002</v>
      </c>
      <c r="B8" s="10" t="s">
        <v>68</v>
      </c>
      <c r="C8" s="4" t="s">
        <v>34</v>
      </c>
      <c r="D8" s="4" t="s">
        <v>66</v>
      </c>
      <c r="E8" s="4" t="s">
        <v>15</v>
      </c>
      <c r="G8" s="4" t="s">
        <v>1</v>
      </c>
      <c r="I8" s="13">
        <v>46023</v>
      </c>
      <c r="L8" s="23" t="s">
        <v>71</v>
      </c>
      <c r="M8" s="23" t="s">
        <v>71</v>
      </c>
    </row>
    <row r="9" spans="1:18" ht="17" x14ac:dyDescent="0.2">
      <c r="A9" s="26" t="str" cm="1">
        <f t="array" ref="A9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IVY-CON-001</v>
      </c>
      <c r="B9" s="10" t="s">
        <v>75</v>
      </c>
      <c r="C9" s="4" t="s">
        <v>34</v>
      </c>
      <c r="D9" s="4" t="s">
        <v>74</v>
      </c>
      <c r="E9" s="4" t="s">
        <v>15</v>
      </c>
      <c r="G9" s="4" t="s">
        <v>1</v>
      </c>
      <c r="I9" s="13">
        <v>46023</v>
      </c>
      <c r="L9" s="23" t="s">
        <v>71</v>
      </c>
      <c r="M9" s="23" t="s">
        <v>71</v>
      </c>
    </row>
    <row r="10" spans="1:18" ht="34" x14ac:dyDescent="0.2">
      <c r="A10" s="26" t="str" cm="1">
        <f t="array" ref="A10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IVY-CON-002</v>
      </c>
      <c r="B10" s="10" t="s">
        <v>76</v>
      </c>
      <c r="C10" s="4" t="s">
        <v>34</v>
      </c>
      <c r="D10" s="4" t="s">
        <v>74</v>
      </c>
      <c r="E10" s="4" t="s">
        <v>15</v>
      </c>
      <c r="G10" s="4" t="s">
        <v>1</v>
      </c>
      <c r="I10" s="13">
        <v>46023</v>
      </c>
      <c r="L10" s="4"/>
    </row>
    <row r="11" spans="1:18" ht="17" x14ac:dyDescent="0.2">
      <c r="A11" s="26" t="str" cm="1">
        <f t="array" ref="A11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IVY-CON-003</v>
      </c>
      <c r="B11" s="10" t="s">
        <v>77</v>
      </c>
      <c r="C11" s="4" t="s">
        <v>34</v>
      </c>
      <c r="D11" s="4" t="s">
        <v>74</v>
      </c>
      <c r="E11" s="4" t="s">
        <v>15</v>
      </c>
      <c r="G11" s="4" t="s">
        <v>1</v>
      </c>
      <c r="I11" s="13">
        <v>46023</v>
      </c>
      <c r="L11" s="4"/>
    </row>
    <row r="12" spans="1:18" ht="34" x14ac:dyDescent="0.2">
      <c r="A12" s="26" t="str" cm="1">
        <f t="array" ref="A12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IVY-CON-004</v>
      </c>
      <c r="B12" s="10" t="s">
        <v>78</v>
      </c>
      <c r="C12" s="4" t="s">
        <v>34</v>
      </c>
      <c r="D12" s="4" t="s">
        <v>74</v>
      </c>
      <c r="E12" s="4" t="s">
        <v>15</v>
      </c>
      <c r="G12" s="4" t="s">
        <v>1</v>
      </c>
      <c r="I12" s="13">
        <v>46023</v>
      </c>
      <c r="L12" s="4"/>
    </row>
    <row r="13" spans="1:18" ht="17" x14ac:dyDescent="0.2">
      <c r="A13" s="26" t="str" cm="1">
        <f t="array" ref="A13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IVY-CON-005</v>
      </c>
      <c r="B13" s="10" t="s">
        <v>79</v>
      </c>
      <c r="C13" s="4" t="s">
        <v>34</v>
      </c>
      <c r="D13" s="4" t="s">
        <v>74</v>
      </c>
      <c r="E13" s="4" t="s">
        <v>15</v>
      </c>
      <c r="G13" s="4" t="s">
        <v>1</v>
      </c>
      <c r="I13" s="13">
        <v>46023</v>
      </c>
      <c r="L13" s="4"/>
    </row>
    <row r="14" spans="1:18" ht="17" x14ac:dyDescent="0.2">
      <c r="A14" s="26" t="str" cm="1">
        <f t="array" ref="A14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IVY-NAV-001</v>
      </c>
      <c r="B14" s="10" t="s">
        <v>81</v>
      </c>
      <c r="C14" s="4" t="s">
        <v>34</v>
      </c>
      <c r="D14" s="4" t="s">
        <v>80</v>
      </c>
      <c r="E14" s="4" t="s">
        <v>15</v>
      </c>
      <c r="G14" s="4" t="s">
        <v>12</v>
      </c>
      <c r="L14" s="4"/>
    </row>
    <row r="15" spans="1:18" ht="17" x14ac:dyDescent="0.2">
      <c r="A15" s="26" t="str" cm="1">
        <f t="array" ref="A15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IVY-NAV-002</v>
      </c>
      <c r="B15" s="10" t="s">
        <v>82</v>
      </c>
      <c r="C15" s="4" t="s">
        <v>34</v>
      </c>
      <c r="D15" s="4" t="s">
        <v>80</v>
      </c>
      <c r="E15" s="4" t="s">
        <v>15</v>
      </c>
      <c r="G15" s="4" t="s">
        <v>12</v>
      </c>
      <c r="L15" s="4"/>
    </row>
    <row r="16" spans="1:18" ht="17" x14ac:dyDescent="0.2">
      <c r="A16" s="26" t="str" cm="1">
        <f t="array" ref="A16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IVY-NAV-003</v>
      </c>
      <c r="B16" s="10" t="s">
        <v>83</v>
      </c>
      <c r="C16" s="4" t="s">
        <v>34</v>
      </c>
      <c r="D16" s="4" t="s">
        <v>80</v>
      </c>
      <c r="E16" s="4" t="s">
        <v>15</v>
      </c>
      <c r="G16" s="4" t="s">
        <v>12</v>
      </c>
      <c r="L16" s="4"/>
    </row>
    <row r="17" spans="1:12" ht="34" x14ac:dyDescent="0.2">
      <c r="A17" s="26" t="str" cm="1">
        <f t="array" ref="A17">SUBSTITUTE(SUBSTITUTE(SUBSTITUTE(UPPER(LEFT(TasksTable[[#This Row],[Project]],3) &amp; "-" &amp; LEFT(TasksTable[[#This Row],[Labels]],3) &amp; "-" &amp; TEXT(SUMPRODUCT((TasksTable[Project]=TasksTable[[#This Row],[Project]])*(TasksTable[Labels]=TasksTable[[#This Row],[Labels]])*(ROW(TasksTable[])&lt;=ROW(TasksTable[[#This Row],[Project]]))),"000"))," ",""),"/",""),";","")</f>
        <v>IVY-NAV-004</v>
      </c>
      <c r="B17" s="10" t="s">
        <v>84</v>
      </c>
      <c r="C17" s="4" t="s">
        <v>34</v>
      </c>
      <c r="D17" s="4" t="s">
        <v>80</v>
      </c>
      <c r="E17" s="4" t="s">
        <v>15</v>
      </c>
      <c r="G17" s="4" t="s">
        <v>12</v>
      </c>
      <c r="L17" s="4"/>
    </row>
  </sheetData>
  <dataConsolidate/>
  <conditionalFormatting sqref="F2 G1:H17 F7:F17 F19:F1048576">
    <cfRule type="containsText" dxfId="6" priority="6" operator="containsText" text="Low">
      <formula>NOT(ISERROR(SEARCH("Low",F1)))</formula>
    </cfRule>
    <cfRule type="containsText" dxfId="5" priority="7" operator="containsText" text="Medium">
      <formula>NOT(ISERROR(SEARCH("Medium",F1)))</formula>
    </cfRule>
    <cfRule type="containsText" dxfId="4" priority="8" operator="containsText" text="High">
      <formula>NOT(ISERROR(SEARCH("High",F1)))</formula>
    </cfRule>
  </conditionalFormatting>
  <conditionalFormatting sqref="G2:I2 G7:H13 E1:E17 G14:I17 G19:I1048576">
    <cfRule type="containsText" dxfId="3" priority="2" operator="containsText" text="Done">
      <formula>NOT(ISERROR(SEARCH("Done",E1)))</formula>
    </cfRule>
    <cfRule type="containsText" dxfId="2" priority="3" operator="containsText" text="Review">
      <formula>NOT(ISERROR(SEARCH("Review",E1)))</formula>
    </cfRule>
    <cfRule type="containsText" dxfId="1" priority="4" stopIfTrue="1" operator="containsText" text="In Progress">
      <formula>NOT(ISERROR(SEARCH("In Progress",E1)))</formula>
    </cfRule>
    <cfRule type="containsText" dxfId="0" priority="5" operator="containsText" text="Backlog">
      <formula>NOT(ISERROR(SEARCH("Backlog",E1)))</formula>
    </cfRule>
  </conditionalFormatting>
  <dataValidations count="5">
    <dataValidation type="list" allowBlank="1" showInputMessage="1" showErrorMessage="1" sqref="J2:K2" xr:uid="{4B40E2AB-2BE1-0341-B340-EDB42951FB17}">
      <formula1>$A2:$A104</formula1>
    </dataValidation>
    <dataValidation type="list" allowBlank="1" showInputMessage="1" showErrorMessage="1" sqref="J1:K1" xr:uid="{9FB2BD3F-0AEA-1B44-9790-72ADB16B56DB}">
      <formula1>$A1:$A98</formula1>
    </dataValidation>
    <dataValidation type="list" allowBlank="1" showInputMessage="1" showErrorMessage="1" sqref="J14:K14" xr:uid="{9E0AAD09-0379-5A48-A2E3-EFDBED5AD4FD}">
      <formula1>$A14:$A107</formula1>
    </dataValidation>
    <dataValidation type="list" allowBlank="1" showInputMessage="1" showErrorMessage="1" sqref="J9:K13 J3:K6" xr:uid="{A2EFADB8-9453-8740-AAF5-1AF8E702E350}">
      <formula1>$A3:$A99</formula1>
    </dataValidation>
    <dataValidation type="list" allowBlank="1" showInputMessage="1" showErrorMessage="1" sqref="J7:K8" xr:uid="{1C2C61CB-CBB8-3E45-928F-0AD97A90DBD0}">
      <formula1>$A7:$A102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99712B4-5D83-E04A-BD60-FC280EF06C95}">
          <x14:formula1>
            <xm:f>Team!$A$2:$A$9999</xm:f>
          </x14:formula1>
          <xm:sqref>F1:F17</xm:sqref>
        </x14:dataValidation>
        <x14:dataValidation type="list" allowBlank="1" showInputMessage="1" showErrorMessage="1" xr:uid="{480B12CD-B20C-874F-A38B-296DA625A7C6}">
          <x14:formula1>
            <xm:f>Note!$H$5:$H$7</xm:f>
          </x14:formula1>
          <xm:sqref>G1:G17</xm:sqref>
        </x14:dataValidation>
        <x14:dataValidation type="list" allowBlank="1" showInputMessage="1" showErrorMessage="1" xr:uid="{1C8C830D-4E2E-C640-AB3C-485E884FEAA5}">
          <x14:formula1>
            <xm:f>Note!$K$5:$K$999</xm:f>
          </x14:formula1>
          <xm:sqref>C1:C17</xm:sqref>
        </x14:dataValidation>
        <x14:dataValidation type="list" allowBlank="1" showInputMessage="1" showErrorMessage="1" xr:uid="{B0586D82-0C50-C343-B460-5BB6DCC910E6}">
          <x14:formula1>
            <xm:f>Note!$I$5:$I$999</xm:f>
          </x14:formula1>
          <xm:sqref>E1:E17</xm:sqref>
        </x14:dataValidation>
        <x14:dataValidation type="date" allowBlank="1" showInputMessage="1" showErrorMessage="1" xr:uid="{0D65ACD2-E0AA-9746-86B7-AD2E0AF5BA0D}">
          <x14:formula1>
            <xm:f>Note!J10</xm:f>
          </x14:formula1>
          <x14:formula2>
            <xm:f>Note!J11</xm:f>
          </x14:formula2>
          <xm:sqref>I14</xm:sqref>
        </x14:dataValidation>
        <x14:dataValidation type="date" allowBlank="1" showInputMessage="1" showErrorMessage="1" xr:uid="{DAAF7080-1B3B-304C-8750-B5F5B32A915B}">
          <x14:formula1>
            <xm:f>Note!J1</xm:f>
          </x14:formula1>
          <x14:formula2>
            <xm:f>Note!J2</xm:f>
          </x14:formula2>
          <xm:sqref>I2:I13</xm:sqref>
        </x14:dataValidation>
        <x14:dataValidation type="date" allowBlank="1" showInputMessage="1" showErrorMessage="1" xr:uid="{B9231579-9E55-3E4F-B797-8D5CE158EF8F}">
          <x14:formula1>
            <xm:f>Note!J1</xm:f>
          </x14:formula1>
          <x14:formula2>
            <xm:f>Note!J2</xm:f>
          </x14:formula2>
          <xm:sqref>I1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A96B-E512-CF47-81BC-4FBF116BAC97}">
  <sheetPr codeName="Sheet4"/>
  <dimension ref="A1:M13"/>
  <sheetViews>
    <sheetView zoomScale="150" workbookViewId="0">
      <selection activeCell="E11" sqref="E11"/>
    </sheetView>
  </sheetViews>
  <sheetFormatPr baseColWidth="10" defaultRowHeight="16" x14ac:dyDescent="0.2"/>
  <cols>
    <col min="1" max="1" width="9.5" style="4" customWidth="1"/>
    <col min="2" max="2" width="8.33203125" style="13" customWidth="1"/>
    <col min="3" max="3" width="11.33203125" style="4" customWidth="1"/>
    <col min="4" max="4" width="10.83203125" style="4"/>
    <col min="5" max="5" width="35" style="4" customWidth="1"/>
    <col min="6" max="6" width="17.83203125" style="18" customWidth="1"/>
    <col min="7" max="7" width="15.33203125" style="4" customWidth="1"/>
    <col min="8" max="8" width="15.33203125" style="16" customWidth="1"/>
    <col min="9" max="9" width="10.6640625" style="16" customWidth="1"/>
    <col min="10" max="10" width="12.1640625" customWidth="1"/>
    <col min="12" max="12" width="10.1640625" style="16" customWidth="1"/>
    <col min="14" max="14" width="17" style="4" customWidth="1"/>
    <col min="15" max="16384" width="10.83203125" style="4"/>
  </cols>
  <sheetData>
    <row r="1" spans="1:13" customFormat="1" x14ac:dyDescent="0.2">
      <c r="A1" s="7" t="s">
        <v>42</v>
      </c>
      <c r="B1" s="12" t="s">
        <v>43</v>
      </c>
      <c r="C1" s="8" t="s">
        <v>2</v>
      </c>
      <c r="D1" s="7" t="s">
        <v>40</v>
      </c>
      <c r="E1" s="7" t="s">
        <v>47</v>
      </c>
      <c r="F1" s="17" t="s">
        <v>45</v>
      </c>
      <c r="G1" s="7" t="s">
        <v>44</v>
      </c>
      <c r="H1" s="15" t="s">
        <v>55</v>
      </c>
      <c r="I1" s="15" t="s">
        <v>56</v>
      </c>
      <c r="J1" s="22" t="s">
        <v>62</v>
      </c>
      <c r="L1" s="1"/>
    </row>
    <row r="2" spans="1:13" x14ac:dyDescent="0.2">
      <c r="A2" s="4">
        <f>ROW()-1</f>
        <v>1</v>
      </c>
      <c r="B2" s="13">
        <f ca="1">TODAY()</f>
        <v>45680</v>
      </c>
      <c r="C2" s="4" t="s">
        <v>86</v>
      </c>
      <c r="D2" s="4" t="str">
        <f>IF(DailyWorkTable[[#This Row],[Task ID]]="","",VLOOKUP(DailyWorkTable[[#This Row],[Task ID]],TasksTable[[Task ID]:[Project]],COLUMNS(TasksTable[[Task ID]:[Project]]),FALSE))</f>
        <v>IvyEdge</v>
      </c>
      <c r="E2" s="4" t="str">
        <f>IF(DailyWorkTable[[#This Row],[Task ID]]="","",CONCATENATE("[",VLOOKUP(DailyWorkTable[[#This Row],[Task ID]],TasksTable[[Task ID]:[Labels]],COLUMNS(TasksTable[[Task ID]:[Labels]]),FALSE),"] ",VLOOKUP(DailyWorkTable[[#This Row],[Task ID]],TasksTable[[Task ID]:[Task Name]],COLUMNS(TasksTable[[Task ID]:[Task Name]]),FALSE)))</f>
        <v>[RAG] Improve algorithm</v>
      </c>
      <c r="G2" s="4">
        <f>IF(DailyWorkTable[[#This Row],[Task ID]]="","",VLOOKUP(DailyWorkTable[[#This Row],[Task ID]],TasksTable[[Task ID]:[Assignee]],COLUMNS(TasksTable[[Task ID]:[Assignee]]),FALSE))</f>
        <v>0</v>
      </c>
      <c r="H2" s="16">
        <v>8</v>
      </c>
      <c r="I2" s="16">
        <v>2</v>
      </c>
      <c r="J2" s="16">
        <f>DailyWorkTable[[#This Row],[Regular Hours]]+DailyWorkTable[[#This Row],[OT Hours]]</f>
        <v>10</v>
      </c>
      <c r="K2" s="4"/>
      <c r="L2" s="4"/>
      <c r="M2" s="4"/>
    </row>
    <row r="3" spans="1:13" ht="34" x14ac:dyDescent="0.2">
      <c r="A3" s="4">
        <f>ROW()-1</f>
        <v>2</v>
      </c>
      <c r="B3" s="13">
        <f ca="1">TODAY()</f>
        <v>45680</v>
      </c>
      <c r="C3" s="4" t="s">
        <v>85</v>
      </c>
      <c r="D3" s="4" t="str">
        <f>IF(DailyWorkTable[[#This Row],[Task ID]]="","",VLOOKUP(DailyWorkTable[[#This Row],[Task ID]],TasksTable[[Task ID]:[Project]],COLUMNS(TasksTable[[Task ID]:[Project]]),FALSE))</f>
        <v>IvyEdge</v>
      </c>
      <c r="E3" s="10" t="str">
        <f>IF(DailyWorkTable[[#This Row],[Task ID]]="","",CONCATENATE("[",VLOOKUP(DailyWorkTable[[#This Row],[Task ID]],TasksTable[[Task ID]:[Labels]],COLUMNS(TasksTable[[Task ID]:[Labels]]),FALSE),"] ",VLOOKUP(DailyWorkTable[[#This Row],[Task ID]],TasksTable[[Task ID]:[Task Name]],COLUMNS(TasksTable[[Task ID]:[Task Name]]),FALSE)))</f>
        <v>[RAG] Develop Input Data Processing Pipeline</v>
      </c>
      <c r="G3" s="4">
        <f>IF(DailyWorkTable[[#This Row],[Task ID]]="","",VLOOKUP(DailyWorkTable[[#This Row],[Task ID]],TasksTable[[Task ID]:[Assignee]],COLUMNS(TasksTable[[Task ID]:[Assignee]]),FALSE))</f>
        <v>0</v>
      </c>
      <c r="H3" s="16">
        <v>8</v>
      </c>
      <c r="I3" s="16">
        <v>2</v>
      </c>
      <c r="J3" s="16">
        <f>DailyWorkTable[[#This Row],[Regular Hours]]+DailyWorkTable[[#This Row],[OT Hours]]</f>
        <v>10</v>
      </c>
      <c r="K3" s="4"/>
      <c r="L3" s="4"/>
      <c r="M3" s="4"/>
    </row>
    <row r="4" spans="1:13" x14ac:dyDescent="0.2">
      <c r="E4" s="11"/>
      <c r="G4" s="11"/>
    </row>
    <row r="5" spans="1:13" x14ac:dyDescent="0.2">
      <c r="E5" s="11"/>
      <c r="G5" s="11"/>
    </row>
    <row r="6" spans="1:13" x14ac:dyDescent="0.2">
      <c r="E6" s="11"/>
      <c r="G6" s="11"/>
    </row>
    <row r="7" spans="1:13" x14ac:dyDescent="0.2">
      <c r="E7" s="11"/>
      <c r="G7" s="11"/>
    </row>
    <row r="8" spans="1:13" x14ac:dyDescent="0.2">
      <c r="E8" s="11"/>
      <c r="G8" s="11"/>
    </row>
    <row r="9" spans="1:13" x14ac:dyDescent="0.2">
      <c r="E9" s="11"/>
      <c r="G9" s="11"/>
    </row>
    <row r="10" spans="1:13" x14ac:dyDescent="0.2">
      <c r="E10" s="11"/>
      <c r="G10" s="11"/>
    </row>
    <row r="11" spans="1:13" x14ac:dyDescent="0.2">
      <c r="E11" s="11"/>
      <c r="G11" s="11"/>
    </row>
    <row r="12" spans="1:13" x14ac:dyDescent="0.2">
      <c r="E12" s="11"/>
      <c r="G12" s="11"/>
    </row>
    <row r="13" spans="1:13" x14ac:dyDescent="0.2">
      <c r="E13" s="11"/>
      <c r="G13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6ADB7F-3FA1-FA4E-A4E0-D300C58C98C3}">
          <x14:formula1>
            <xm:f>Tasks!$A$2:$A$9997</xm:f>
          </x14:formula1>
          <xm:sqref>C1:C1048576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B0AF-8427-9C45-A819-05D7B61876A6}">
  <sheetPr codeName="Sheet5"/>
  <dimension ref="A1:Q8"/>
  <sheetViews>
    <sheetView zoomScale="162" workbookViewId="0">
      <selection activeCell="K21" sqref="K21"/>
    </sheetView>
  </sheetViews>
  <sheetFormatPr baseColWidth="10" defaultRowHeight="16" x14ac:dyDescent="0.2"/>
  <cols>
    <col min="4" max="4" width="12.33203125" bestFit="1" customWidth="1"/>
    <col min="5" max="5" width="10.1640625" bestFit="1" customWidth="1"/>
    <col min="6" max="6" width="8" customWidth="1"/>
    <col min="7" max="7" width="5.5" bestFit="1" customWidth="1"/>
    <col min="8" max="8" width="10.83203125" bestFit="1" customWidth="1"/>
    <col min="11" max="11" width="13.5" bestFit="1" customWidth="1"/>
    <col min="12" max="12" width="17.6640625" bestFit="1" customWidth="1"/>
    <col min="16" max="16" width="13.5" bestFit="1" customWidth="1"/>
    <col min="17" max="17" width="17.6640625" bestFit="1" customWidth="1"/>
  </cols>
  <sheetData>
    <row r="1" spans="1:17" x14ac:dyDescent="0.2">
      <c r="A1" t="s">
        <v>33</v>
      </c>
      <c r="B1">
        <f>COUNTA(TasksTable[Task Name])</f>
        <v>16</v>
      </c>
      <c r="D1" s="19" t="s">
        <v>60</v>
      </c>
      <c r="E1" s="19" t="s">
        <v>5</v>
      </c>
      <c r="J1" s="19" t="s">
        <v>63</v>
      </c>
      <c r="K1" t="s">
        <v>64</v>
      </c>
      <c r="L1" t="s">
        <v>65</v>
      </c>
      <c r="O1" s="19" t="s">
        <v>40</v>
      </c>
      <c r="P1" t="s">
        <v>64</v>
      </c>
      <c r="Q1" s="24" t="s">
        <v>65</v>
      </c>
    </row>
    <row r="2" spans="1:17" x14ac:dyDescent="0.2">
      <c r="A2" t="s">
        <v>15</v>
      </c>
      <c r="B2">
        <f>COUNTIF(TasksTable[Status], "In Progress")</f>
        <v>14</v>
      </c>
      <c r="D2" s="19" t="s">
        <v>40</v>
      </c>
      <c r="E2" t="s">
        <v>15</v>
      </c>
      <c r="F2" t="s">
        <v>14</v>
      </c>
      <c r="G2" t="s">
        <v>17</v>
      </c>
      <c r="H2" t="s">
        <v>59</v>
      </c>
      <c r="J2" s="20" t="s">
        <v>23</v>
      </c>
      <c r="K2" s="21">
        <v>4</v>
      </c>
      <c r="L2" s="21">
        <v>16</v>
      </c>
      <c r="O2" s="20" t="s">
        <v>36</v>
      </c>
      <c r="P2" s="21">
        <v>2</v>
      </c>
      <c r="Q2" s="28">
        <v>8</v>
      </c>
    </row>
    <row r="3" spans="1:17" x14ac:dyDescent="0.2">
      <c r="A3" t="s">
        <v>35</v>
      </c>
      <c r="B3">
        <f>COUNTIF(TasksTable[Status], "Done")</f>
        <v>1</v>
      </c>
      <c r="D3" s="20" t="s">
        <v>36</v>
      </c>
      <c r="E3" s="21"/>
      <c r="F3" s="21">
        <v>1</v>
      </c>
      <c r="G3" s="21"/>
      <c r="H3" s="21">
        <v>1</v>
      </c>
      <c r="J3" s="20" t="s">
        <v>59</v>
      </c>
      <c r="K3" s="21">
        <v>4</v>
      </c>
      <c r="L3" s="21">
        <v>16</v>
      </c>
      <c r="O3" s="20" t="s">
        <v>34</v>
      </c>
      <c r="P3" s="21">
        <v>2</v>
      </c>
      <c r="Q3" s="28">
        <v>8</v>
      </c>
    </row>
    <row r="4" spans="1:17" x14ac:dyDescent="0.2">
      <c r="A4" t="s">
        <v>37</v>
      </c>
      <c r="B4">
        <f ca="1">COUNTIF(TasksTable[Due Date], "&lt;" &amp; TODAY())</f>
        <v>0</v>
      </c>
      <c r="D4" s="20" t="s">
        <v>34</v>
      </c>
      <c r="E4" s="21">
        <v>14</v>
      </c>
      <c r="F4" s="21"/>
      <c r="G4" s="21"/>
      <c r="H4" s="21">
        <v>14</v>
      </c>
      <c r="O4" s="20" t="s">
        <v>59</v>
      </c>
      <c r="P4" s="21">
        <v>4</v>
      </c>
      <c r="Q4" s="28">
        <v>16</v>
      </c>
    </row>
    <row r="5" spans="1:17" x14ac:dyDescent="0.2">
      <c r="D5" s="20" t="s">
        <v>39</v>
      </c>
      <c r="E5" s="21"/>
      <c r="F5" s="21"/>
      <c r="G5" s="21">
        <v>1</v>
      </c>
      <c r="H5" s="21">
        <v>1</v>
      </c>
    </row>
    <row r="6" spans="1:17" x14ac:dyDescent="0.2">
      <c r="D6" s="20" t="s">
        <v>59</v>
      </c>
      <c r="E6" s="21">
        <v>14</v>
      </c>
      <c r="F6" s="21">
        <v>1</v>
      </c>
      <c r="G6" s="21">
        <v>1</v>
      </c>
      <c r="H6" s="21">
        <v>16</v>
      </c>
    </row>
    <row r="8" spans="1:17" x14ac:dyDescent="0.2">
      <c r="B8" s="3"/>
    </row>
  </sheetData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Team</vt:lpstr>
      <vt:lpstr>Tasks</vt:lpstr>
      <vt:lpstr>DailyWork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2025-01-22T08:18:44Z</dcterms:created>
  <dcterms:modified xsi:type="dcterms:W3CDTF">2025-01-23T03:45:04Z</dcterms:modified>
</cp:coreProperties>
</file>